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10"/>
  <workbookPr defaultThemeVersion="166925"/>
  <mc:AlternateContent xmlns:mc="http://schemas.openxmlformats.org/markup-compatibility/2006">
    <mc:Choice Requires="x15">
      <x15ac:absPath xmlns:x15ac="http://schemas.microsoft.com/office/spreadsheetml/2010/11/ac" url="I:\Unidades compartidas\SAMAED\IDRD MARLYS\IDIPRON\RIESGOS\MONITOREO SEGUNDO CUATRIMESTRE\GESTIÓN\"/>
    </mc:Choice>
  </mc:AlternateContent>
  <xr:revisionPtr revIDLastSave="46" documentId="13_ncr:1_{F37721EF-EFDE-4EB2-8DBA-9E81C18C6A47}" xr6:coauthVersionLast="47" xr6:coauthVersionMax="47" xr10:uidLastSave="{7F4F7313-67B6-4CDA-99DD-D99FC598B4D9}"/>
  <bookViews>
    <workbookView xWindow="-120" yWindow="-120" windowWidth="20730" windowHeight="11040" xr2:uid="{E9951750-6718-4E65-99C4-7D8C6E70D595}"/>
  </bookViews>
  <sheets>
    <sheet name="Riesgos de Gestión" sheetId="3" r:id="rId1"/>
    <sheet name="Datos" sheetId="5" r:id="rId2"/>
  </sheets>
  <definedNames>
    <definedName name="_xlnm.Print_Area" localSheetId="0">'Riesgos de Gestión'!$A$1:$AK$19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3" l="1"/>
  <c r="V23" i="3"/>
  <c r="S23" i="3"/>
  <c r="V22" i="3"/>
  <c r="S22" i="3"/>
  <c r="V21" i="3"/>
  <c r="S21" i="3"/>
  <c r="V20" i="3"/>
  <c r="S20" i="3"/>
  <c r="K20" i="3"/>
  <c r="L20" i="3" s="1"/>
  <c r="H20" i="3"/>
  <c r="M20" i="3" l="1"/>
  <c r="AD21" i="3" s="1"/>
  <c r="AC21" i="3" s="1"/>
  <c r="N20" i="3"/>
  <c r="O20" i="3" s="1"/>
  <c r="I20" i="3"/>
  <c r="Z20" i="3" s="1"/>
  <c r="AB20" i="3" s="1"/>
  <c r="Z21" i="3" s="1"/>
  <c r="AD20" i="3" l="1"/>
  <c r="AC20" i="3" s="1"/>
  <c r="AD22" i="3"/>
  <c r="AC22" i="3" s="1"/>
  <c r="AA20" i="3"/>
  <c r="AB21" i="3"/>
  <c r="Z22" i="3" s="1"/>
  <c r="AA21" i="3"/>
  <c r="AE21" i="3" s="1"/>
  <c r="AF21" i="3" s="1"/>
  <c r="AE20" i="3" l="1"/>
  <c r="AF20" i="3" s="1"/>
  <c r="AD23" i="3"/>
  <c r="AC23" i="3" s="1"/>
  <c r="AA22" i="3"/>
  <c r="AE22" i="3" s="1"/>
  <c r="AF22" i="3" s="1"/>
  <c r="AB22" i="3"/>
  <c r="Z23" i="3" s="1"/>
  <c r="AB23" i="3" l="1"/>
  <c r="AA23" i="3"/>
  <c r="AE23" i="3" s="1"/>
  <c r="AF23" i="3" s="1"/>
  <c r="V19" i="3"/>
  <c r="S19" i="3"/>
  <c r="V17" i="3" l="1"/>
  <c r="S17" i="3"/>
  <c r="L17" i="3" l="1"/>
  <c r="M17" i="3" l="1"/>
  <c r="H17" i="3"/>
  <c r="AD17" i="3" l="1"/>
  <c r="AC17" i="3" s="1"/>
  <c r="AD19" i="3"/>
  <c r="AC19" i="3" s="1"/>
  <c r="AD18" i="3"/>
  <c r="AC18" i="3" s="1"/>
  <c r="I17" i="3"/>
  <c r="Z17" i="3" s="1"/>
  <c r="AA17" i="3" s="1"/>
  <c r="N17" i="3"/>
  <c r="O17" i="3" s="1"/>
  <c r="AE17" i="3" l="1"/>
  <c r="AF17" i="3" s="1"/>
  <c r="AB17" i="3"/>
  <c r="Z18" i="3" s="1"/>
  <c r="AA18" i="3" l="1"/>
  <c r="AE18" i="3" s="1"/>
  <c r="AF18" i="3" s="1"/>
  <c r="AB18" i="3"/>
  <c r="Z19" i="3" s="1"/>
  <c r="AB19" i="3" l="1"/>
  <c r="AA19" i="3"/>
  <c r="AE19" i="3" s="1"/>
  <c r="AF19" i="3" s="1"/>
</calcChain>
</file>

<file path=xl/sharedStrings.xml><?xml version="1.0" encoding="utf-8"?>
<sst xmlns="http://schemas.openxmlformats.org/spreadsheetml/2006/main" count="233" uniqueCount="175">
  <si>
    <t>GESTIÓN TECNOLÓGICA Y DE LA INFORMACIÓN</t>
  </si>
  <si>
    <t>CÓDIGO</t>
  </si>
  <si>
    <t>E-PLA-FT-020</t>
  </si>
  <si>
    <t>VERSIÓN</t>
  </si>
  <si>
    <t>09</t>
  </si>
  <si>
    <t>MAPA DE RIESGOS DE GESTIÓN</t>
  </si>
  <si>
    <t>PÁGINA</t>
  </si>
  <si>
    <t>1 DE 1</t>
  </si>
  <si>
    <t>VIGENTE DESDE</t>
  </si>
  <si>
    <t>Proceso</t>
  </si>
  <si>
    <t>GESTIÓN DE TICS</t>
  </si>
  <si>
    <t>Objetivo del Proceso</t>
  </si>
  <si>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</si>
  <si>
    <t>Alcance</t>
  </si>
  <si>
    <t>Inicia con el diagnóstico de necesidades en los recursos de tecnologías de información (hardware, software y datos), elaboración del plan estratégico de TICS y solicitud de los servicios y finaliza con la adopción de buenas prácticas que permiten controlar el adecuado procesamiento de la información del Instituto en sus criterios de confidencialidad, integridad y disponibilidad</t>
  </si>
  <si>
    <t>IDENTIFICACIÓN DEL RIESGO</t>
  </si>
  <si>
    <t>VALORACIÓN DEL RIESGO</t>
  </si>
  <si>
    <t>GESTIÓN DEL RIESGO</t>
  </si>
  <si>
    <t xml:space="preserve">MONITOREO </t>
  </si>
  <si>
    <t>SEGUIMIENTO Y EVALUACIÓN</t>
  </si>
  <si>
    <t>Atributos</t>
  </si>
  <si>
    <t>No. De Riesgo</t>
  </si>
  <si>
    <t>Impacto</t>
  </si>
  <si>
    <t>Causa Inmediata</t>
  </si>
  <si>
    <t>Causa Raiz</t>
  </si>
  <si>
    <t>Descripción del Riesgo</t>
  </si>
  <si>
    <t>Clasificación Riesgo</t>
  </si>
  <si>
    <t>Frecuencia con la que se realiza la actividad</t>
  </si>
  <si>
    <t>Probabilidad 
Inherente</t>
  </si>
  <si>
    <t>%</t>
  </si>
  <si>
    <t>Criterios de Impacto</t>
  </si>
  <si>
    <t>Observación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</si>
  <si>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</si>
  <si>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</si>
  <si>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</si>
  <si>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</si>
  <si>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</si>
  <si>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</si>
  <si>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</si>
  <si>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</si>
  <si>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</si>
  <si>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</si>
  <si>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</si>
  <si>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</si>
  <si>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</si>
  <si>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</si>
  <si>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</si>
  <si>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</si>
  <si>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</si>
  <si>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</si>
  <si>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</si>
  <si>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</si>
  <si>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</si>
  <si>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</si>
  <si>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</si>
  <si>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</si>
  <si>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</si>
  <si>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</si>
  <si>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</si>
  <si>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Reputacional</t>
  </si>
  <si>
    <t>Quejas</t>
  </si>
  <si>
    <t>No contar o no dar cumplimiento a una estratégia para mejorar el uso de las herramientas y capacidades tecnológicas del Instituto</t>
  </si>
  <si>
    <t>Posibilidad de afectación reputacional por quejas ocasionadas por no contar o no dar cumplimiento a una estratégia para mejorar el uso de las herramientas y capacidades tecnológicas del Instituto</t>
  </si>
  <si>
    <t>El riesgo afecta la imagen de la entidad con algunos usuarios de relevancia frente al logro de los objetivos.</t>
  </si>
  <si>
    <t>El Jefe de la Oficina de Tics, cada cuatro años presenta el Plan Estratégico de Tecnología de la Información en donde se contemplan los proyectos y recursos que se requieren para el buen funcionamiento de la infraestructura de TI, el cual es aprobado por el Comité Institucional de Gestión y Desempeño</t>
  </si>
  <si>
    <t>Preventivo</t>
  </si>
  <si>
    <t>Manual</t>
  </si>
  <si>
    <t>Caracterización del proceso</t>
  </si>
  <si>
    <t>Cada cuatro Años</t>
  </si>
  <si>
    <t>Actas de aprobación, Plan Formulado</t>
  </si>
  <si>
    <t>REDUCIR EL RIESGO</t>
  </si>
  <si>
    <t>Hacer un seguimiento al cumplimiento del PETIC durante la vigencia</t>
  </si>
  <si>
    <t>Jefe Oficina de TICS</t>
  </si>
  <si>
    <t>Control No.1: En la oficina de las TIC Se tiene el Plan Estratégico de Tecnología de la Información PETI. Se anexa Plan Estratégico de Tecnologías de la Información PETI vigente en este momento y resolución de aprobación.
Control No.2: Se formuló el Plan Anual de Adquisiciones 2024 publicado en el SECOP a 2 de septiembre de 2024. 
Control No.3: Durante los meses de mayo a agosto de este año se han presentado cambios  en el plan anual de adquisiones de la oficina de TIC. Se anexa informe de seguimiento a 2 de septiembre y soportes.</t>
  </si>
  <si>
    <r>
      <rPr>
        <b/>
        <u/>
        <sz val="10"/>
        <color rgb="FF000000"/>
        <rFont val="Times New Roman"/>
      </rPr>
      <t xml:space="preserve">RIESGO 1
CONTROL 1:
</t>
    </r>
    <r>
      <rPr>
        <sz val="10"/>
        <color rgb="FF000000"/>
        <rFont val="Times New Roman"/>
      </rPr>
      <t xml:space="preserve">Se revisa y se evidencia el documento interno Plan Estratégico de Tecnología de la información PETI y su resolución de aprobación. Sin embargo, se sugiere iniciar  actualización del documento, ya que tiene vigencia hasta este año y que el mismo sea aprobado por resolución en Comité Institucional de Gestión y Desempeño.
</t>
    </r>
    <r>
      <rPr>
        <b/>
        <u/>
        <sz val="10"/>
        <color rgb="FF000000"/>
        <rFont val="Times New Roman"/>
      </rPr>
      <t xml:space="preserve">CONTROL2: 
</t>
    </r>
    <r>
      <rPr>
        <sz val="10"/>
        <color rgb="FF000000"/>
        <rFont val="Times New Roman"/>
      </rPr>
      <t xml:space="preserve">Se evidencia el Plan Anual de Aquisiones actualizado de los meses de Mayo a Agosto de 2024
</t>
    </r>
    <r>
      <rPr>
        <b/>
        <u/>
        <sz val="10"/>
        <color rgb="FF000000"/>
        <rFont val="Times New Roman"/>
      </rPr>
      <t xml:space="preserve">CONTROL 3:
</t>
    </r>
    <r>
      <rPr>
        <sz val="10"/>
        <color rgb="FF000000"/>
        <rFont val="Times New Roman"/>
      </rPr>
      <t xml:space="preserve">Se verifican las  minutas de los contratos firmados para el segundo cuatrimestre, descritos en el seguimiento al PAA, durante los meses de mayo hasta agosto del 2024, así mismo se verifica el soporte de la publicación del contrato en la plataforma SECOP 
</t>
    </r>
    <r>
      <rPr>
        <b/>
        <u/>
        <sz val="10"/>
        <color rgb="FF000000"/>
        <rFont val="Times New Roman"/>
      </rPr>
      <t xml:space="preserve">ACCIONES PARA EL FORTALECIMIENTO:
</t>
    </r>
    <r>
      <rPr>
        <sz val="10"/>
        <color rgb="FF000000"/>
        <rFont val="Times New Roman"/>
      </rPr>
      <t>El proceso no presenta avances frente a la acción de fortalecimiento. Sin embargo, se encuentra en términos
Para el periodo no se materiza el riesgo</t>
    </r>
  </si>
  <si>
    <t>Control 1: La evidencia aportada no permite verificar ejecución de la actividad de control, debido a que se observa el Plan Estratégico de Tecnología de la Información - PETI, con fecha de oficialización del 08/03/2021, por ende, el soporte presentado se encuentra desactualizado. Tambien se observa, que el PETI para la la vigencia 2022, el proceso realizó una actualización del documento y surtió publicación en el portal de web de la Entidad por Transparencia - 4.3.3 Otros Planes, Planes de la vigencia 2024, Plan Estratégico de Tecnologías de la Información y Comunicaciones -PETI E-GTIC-DI-001 de fecha 04/10/2022.
Para las vigencias 2023 y 2024 no se observan actualizaciones del documento, en consecuencia de lo anterior, no es posible hacer un seguimiento integral al cumplimiento del PETIC durante la vigencia 2024.
Recomendaciones:
Se debe consolidar y presentar al Comite Institucional de Evaluación y Desempeño la actualización del PETI, teniendo en cuenta los cambios y/o modificaciones de los proyectos no ejecutados y los requermientos de la Oficina TIC en el Plan Anual de Adquisiciones (PAA) 2024.
Se recomienda para la construcción del nuevo PETI (2024-2028), tener claro el entendimiento de los objetivos estratégico  que se definan en el IDIPRON (2024-2028), las rupturas estratégicas, Modelo de gestión de TI, Portafolio de proyectos, Metas del Plan de Desarrollo Distrital (2024-2028) y los lineamientos del Marco de Arquitectura Empresarial (MAEv3) de MinTIC como las directrices de la Política de Gobierno Digital.</t>
  </si>
  <si>
    <t>Los servidores o contratistas de la Oficina de Tics formulan anualmente  el Plan Anual de Adquisiciones en donde se registran los recursos requeridos por el proceso para la administración de la infraestructura tecnológica y de comunicaciones</t>
  </si>
  <si>
    <t>Probabilidad</t>
  </si>
  <si>
    <t>Anual</t>
  </si>
  <si>
    <t>Matriz Identificación de Necesidades, Actas de aprobación, Plan Formulado</t>
  </si>
  <si>
    <t xml:space="preserve">Control 2: se evidenció la ejecución de la actividad de control </t>
  </si>
  <si>
    <t xml:space="preserve">El funcionario o contratista designado por el Jefe de la Oficina de Tics,  hace un seguimiento cuatrimestral al plan anual de adquisiciones con el fin de establecer la disponibilidad de recursos necesarios para desarrollar la contratación requerida para la prestación de los servicios de TI. </t>
  </si>
  <si>
    <t>Correctivo</t>
  </si>
  <si>
    <t>Cuatrimestral</t>
  </si>
  <si>
    <t>Informe ejecución plan anual de adquisiciones, correos de entrega de los procesos a la gerencia de contratación.</t>
  </si>
  <si>
    <t>Control 3:  se evidenció la ejecución de la actividad de control 
No se observa acciones de fortalecimiento para el Riesgo 1
Para el periodo no se materiza el riesgo</t>
  </si>
  <si>
    <t xml:space="preserve">Quejas </t>
  </si>
  <si>
    <t>Indisponibilidad de la información necesaria para el quehacer de la entidad</t>
  </si>
  <si>
    <t>Afectación reputacional por quejas ocasionadas por la Indisponibilidad de la información necesaria para el cumplimiento de las actividades desarrolladas por los procesos del Instituto</t>
  </si>
  <si>
    <t>El riesgo afecta la imagen de la entidad con efecto publicitario sostenido a nivel de sector administrativo o distrital</t>
  </si>
  <si>
    <t>El funcionario o contratista  de la Oficina de Tics responsable de realizar el backup, diariamente  ejecuta el procedimiento para la copia de seguridad o respaldo a los servidores y carpetas compartidas configuradas para tal fin y mensualmente se remite a custodia al proveedor contratado para éste servicio. En caso de que se detecte que la herramienta genera algún inconveniente a  la hora de realizar el backup, se procede a su configuración o parametrización.</t>
  </si>
  <si>
    <t>Automático</t>
  </si>
  <si>
    <t>Se encuentra documentado en el procedimiento Copia y resguardo de la información digital E-GTIC-PR-005</t>
  </si>
  <si>
    <t>Diario</t>
  </si>
  <si>
    <t>Bitacora de Backup</t>
  </si>
  <si>
    <t>ACEPTAR EL RIESGO</t>
  </si>
  <si>
    <t>Elaborar el Plan de Contingencia que establezca los lineamientos paracuando se presenten caidas prolongadas de la Página Web del IDIPRON.</t>
  </si>
  <si>
    <t>02/03/2024 al 30/08/2024</t>
  </si>
  <si>
    <t>Control No.1: Se realizó durante este periodo la toma de backup a los servidores y carpetas compartidas del Instituto y se enviaron a custodia las cintas con un proveedor externo. Se anexan registro toma de backup y la carta de envío a custodia.
Control No.2: Entre el 1 de mayo y el 31 de agosto se detectaron 2115 amenazas, de las cuales se bloquearon 1883, se limpiaron 230 y se desestimaon 2 por no ser relevantes.  Se anexa informe.
Control No.3: Se realizó la verificación de accesos. Durante este período el firewall  detectó ataques y neutralizó. Se anexa informe.
Control No:4: Se llevó a cabo la renovación del servicio de Hosting a través del contrato 2024-1781 cuyo objeto es "Prestar el servicio de Hosting para la página Web del IDIPRON" con la empresa MIHOSTING S.A.S. 
Se anexan informes técnicos y de supervisión de los meses de mayo del contrato 1258-2023 con la firma ROYAL TECH GROUP y de los meses de junio, julio y agosto con la firma MIHOSTING S.A.S</t>
  </si>
  <si>
    <r>
      <rPr>
        <b/>
        <u/>
        <sz val="10"/>
        <color rgb="FF000000"/>
        <rFont val="Times New Roman"/>
      </rPr>
      <t xml:space="preserve">RIESGO 2
</t>
    </r>
    <r>
      <rPr>
        <sz val="10"/>
        <color rgb="FF000000"/>
        <rFont val="Times New Roman"/>
      </rPr>
      <t xml:space="preserve">
</t>
    </r>
    <r>
      <rPr>
        <b/>
        <u/>
        <sz val="10"/>
        <color rgb="FF000000"/>
        <rFont val="Times New Roman"/>
      </rPr>
      <t>CONTROL 1:</t>
    </r>
    <r>
      <rPr>
        <sz val="10"/>
        <color rgb="FF000000"/>
        <rFont val="Times New Roman"/>
      </rPr>
      <t xml:space="preserve"> 
Se evidencia el seguimiento del mes de agosto, sin embargo, ya que el riesgo es del cuatrimestre y es una verificación que se hace mes a mes, faltarían los meses de mayo, junio y julio, durante el mes reportado no se presentó ningún inconveniente. 
</t>
    </r>
    <r>
      <rPr>
        <b/>
        <u/>
        <sz val="10"/>
        <color rgb="FF000000"/>
        <rFont val="Times New Roman"/>
      </rPr>
      <t xml:space="preserve">CONTROL 2: 
</t>
    </r>
    <r>
      <rPr>
        <sz val="10"/>
        <color rgb="FF000000"/>
        <rFont val="Times New Roman"/>
      </rPr>
      <t xml:space="preserve">
Se revisa informe y es consecuente con lo relacionado en el mismo para las evidencias y el periodo correspondiente. 
</t>
    </r>
    <r>
      <rPr>
        <b/>
        <u/>
        <sz val="10"/>
        <color rgb="FF000000"/>
        <rFont val="Times New Roman"/>
      </rPr>
      <t xml:space="preserve">CONTROL 3:
</t>
    </r>
    <r>
      <rPr>
        <sz val="10"/>
        <color rgb="FF000000"/>
        <rFont val="Times New Roman"/>
      </rPr>
      <t xml:space="preserve">Se evidencian 4 informes correspondientes a los meses de mayo hasta agosto, y están soportados los ataques y las sedes donde se presentó sin embargo los ataques fueron neutralizados y no se presentaron inconvenientes. 
</t>
    </r>
    <r>
      <rPr>
        <b/>
        <u/>
        <sz val="10"/>
        <color rgb="FF000000"/>
        <rFont val="Times New Roman"/>
      </rPr>
      <t>CONTROL 4</t>
    </r>
    <r>
      <rPr>
        <sz val="10"/>
        <color rgb="FF000000"/>
        <rFont val="Times New Roman"/>
      </rPr>
      <t xml:space="preserve">:
Se verifica la evidencia de los 4 informes de los meses de mayo a agosto correspondientes al servicio de hosting de la página web de la entidad. No se tienes observaciones al respecto. 
</t>
    </r>
    <r>
      <rPr>
        <b/>
        <u val="double"/>
        <sz val="10"/>
        <color rgb="FF000000"/>
        <rFont val="Times New Roman"/>
      </rPr>
      <t xml:space="preserve">ACCIONES PARA EL FORTALECIMIENTO:
</t>
    </r>
    <r>
      <rPr>
        <sz val="10"/>
        <color rgb="FF000000"/>
        <rFont val="Times New Roman"/>
      </rPr>
      <t xml:space="preserve">
El proceso no presenta avances frente a las acciones de fortalecimiento, las cuales tenian fecha de culminación 31 de agosto.
Para el periodo no se materiza el riesgo
</t>
    </r>
  </si>
  <si>
    <t>Control 1: La evidencia aportada no permite verificar ejecución de la actividad de control, debido a que solo se observa el seguimiento en el mes de agosto a la bitacora del backup y comprobante de custodia, más no se observa el seguimiento de los meses de mayo, junio y julio, ya que el riesgo es del cuatrimestre y es una verificación que se hace mes a mes.
Recomendación:
Se sugiere al proceso aportar las evidencias en coherencia con el diseño del control.</t>
  </si>
  <si>
    <t>El funcionario o contratista  de la Oficina de Tics responsable de la administración del Antivirus, diariamente ejecuta las tareas y actualizaciones necesarias para su adecuada operación, en caso de que se detecte una situación de riesgo con algún equipo en especial, se procede a realizar intervención que corrija la situación detectada eliminando la amenaza presentada y normalizando la situación.</t>
  </si>
  <si>
    <t>Se encuentra documentado en el procedimiento Instalación de Software y hardware E-GTIC-PR-001</t>
  </si>
  <si>
    <t>Diariamente</t>
  </si>
  <si>
    <t>Informe de eventos presentados</t>
  </si>
  <si>
    <t xml:space="preserve">El funcionario o contratista  de la Oficina de Tics responsable de la administración del Firewall, diariamente ejecuta las tareas, verificación de reglas y accesos no autorizados, en caso de que se detecte una situación de riesgo con algún equipo en especial, se procede a realizar intervención que corrija la situación detectada eliminando la amenaza presentada y normalizando la situación. </t>
  </si>
  <si>
    <t>Se encuentra documentado en el procedimiento Gestión de acceso a usuarios  E-GTIC-PR-006</t>
  </si>
  <si>
    <t>Establecer lineamientos encaminados a restringir el uso de los dispositivos externos en los computadores del instituto</t>
  </si>
  <si>
    <t xml:space="preserve">Control 3: se evidenció la ejecución de la actividad de control </t>
  </si>
  <si>
    <t>El proveedor que suministra el servicio de hosting, diariamente debe garantizar la disponibilidad de la página web de lDIPRON para la consulta de información por parte de los diferentes grupos de interés y ciudadanía en general. En caso de que se presente caída de la pagina web, se procede a contactar al proveedor para que establezca el motivo y corrija la situación restaurando el servicio.</t>
  </si>
  <si>
    <t>Contrato de prestación de servicio</t>
  </si>
  <si>
    <t>Informe del servicio contratado</t>
  </si>
  <si>
    <t>Control 4: se evidenció la ejecución de la actividad de control 
No se observa acciones de fortalecimiento para el Riesgo 2
Para el periodo no se materiza el riesgo</t>
  </si>
  <si>
    <t>area de impacto</t>
  </si>
  <si>
    <t>PROBABILIDAD DE OCURRENCIA</t>
  </si>
  <si>
    <t>IMPACTO</t>
  </si>
  <si>
    <t>CONDICIONES RIESGO INHERENTE</t>
  </si>
  <si>
    <t>AFECTACIÓN ECONÓMICA O PRESUPUESTAL</t>
  </si>
  <si>
    <t>Económico</t>
  </si>
  <si>
    <t>MUY BAJA</t>
  </si>
  <si>
    <t>LEVE</t>
  </si>
  <si>
    <t>MUY BAJA - LEVE</t>
  </si>
  <si>
    <t>BAJO</t>
  </si>
  <si>
    <t>Afectación Menor a 700 SMLMV</t>
  </si>
  <si>
    <t>Leve</t>
  </si>
  <si>
    <t>BAJA</t>
  </si>
  <si>
    <t>MENOR</t>
  </si>
  <si>
    <t>MUY BAJA - MENOR</t>
  </si>
  <si>
    <t>Afectación Entre 700 y 1500 SMLMV</t>
  </si>
  <si>
    <t>Menor</t>
  </si>
  <si>
    <t>Económico y Reputacional</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</si>
  <si>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</si>
  <si>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</si>
  <si>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</si>
  <si>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</si>
  <si>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</si>
  <si>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</si>
  <si>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</si>
  <si>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</si>
  <si>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</si>
  <si>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</si>
  <si>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</si>
  <si>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</si>
  <si>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</si>
  <si>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</si>
  <si>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</si>
  <si>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 xml:space="preserve">Afectación Mayor a 3000 SMLMV </t>
  </si>
  <si>
    <t>Catastrófico</t>
  </si>
  <si>
    <t>BAJA - LEVE</t>
  </si>
  <si>
    <t>BAJA - MENOR</t>
  </si>
  <si>
    <t>AFECTACIÓN REPUTACIONAL</t>
  </si>
  <si>
    <t>BAJA - MODERADO</t>
  </si>
  <si>
    <t>El riesgo afecta la imagen de algún área de la organización.</t>
  </si>
  <si>
    <t>BAJA - MAYOR</t>
  </si>
  <si>
    <t>El riesgo afecta la imagen de la entidad internamente, de conocimiento general nivel interno, de junta directiva y/o de proveedores</t>
  </si>
  <si>
    <t>BAJA - CATASTRÓFICO</t>
  </si>
  <si>
    <t>MEDIA - LEVE</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</si>
  <si>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</si>
  <si>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</si>
  <si>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</si>
  <si>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</si>
  <si>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</si>
  <si>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</si>
  <si>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</si>
  <si>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</si>
  <si>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</si>
  <si>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Detectivo</t>
  </si>
  <si>
    <t>ALTA - MAYOR</t>
  </si>
  <si>
    <t>ALTA - CATASTRÓFICO</t>
  </si>
  <si>
    <t>MUY ALTA - LEVE</t>
  </si>
  <si>
    <t>IMPLEMENTACIÓN</t>
  </si>
  <si>
    <t>MUY ALTA - MENOR</t>
  </si>
  <si>
    <t>MUY ALTA - MODERADO</t>
  </si>
  <si>
    <t>MUY ALTA - MAYOR</t>
  </si>
  <si>
    <t>MUY ALTA -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</si>
</sst>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1">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u/>
      <sz val="11"/>
      <color theme="1"/>
      <name val="Calibri"/>
      <family val="2"/>
      <scheme val="minor"/>
    </font>
    <font>
      <sz val="10"/>
      <color rgb="FF000000"/>
      <name val="Times New Roman"/>
      <family val="1"/>
    </font>
    <font>
      <sz val="12"/>
      <color rgb="FF000000"/>
      <name val="Times New Roman"/>
      <family val="1"/>
    </font>
    <font>
      <sz val="12"/>
      <color theme="1"/>
      <name val="Calibri"/>
      <family val="2"/>
      <scheme val="minor"/>
    </font>
    <font>
      <sz val="11"/>
      <color rgb="FF000000"/>
      <name val="Times New Roman"/>
      <family val="1"/>
    </font>
    <font>
      <sz val="11"/>
      <color rgb="FFFF0000"/>
      <name val="Calibri"/>
      <family val="2"/>
      <scheme val="minor"/>
    </font>
    <font>
      <sz val="10"/>
      <color rgb="FF000000"/>
      <name val="Times New Roman"/>
    </font>
    <font>
      <b/>
      <u/>
      <sz val="10"/>
      <color rgb="FF000000"/>
      <name val="Times New Roman"/>
    </font>
    <font>
      <b/>
      <u val="double"/>
      <sz val="10"/>
      <color rgb="FF000000"/>
      <name val="Times New Roman"/>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D6DCE4"/>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indexed="64"/>
      </right>
      <top/>
      <bottom/>
      <diagonal/>
    </border>
    <border>
      <left style="medium">
        <color indexed="64"/>
      </left>
      <right style="thin">
        <color indexed="64"/>
      </right>
      <top/>
      <bottom style="thin">
        <color rgb="FF000000"/>
      </bottom>
      <diagonal/>
    </border>
    <border>
      <left/>
      <right style="thin">
        <color indexed="64"/>
      </right>
      <top/>
      <bottom style="medium">
        <color rgb="FF000000"/>
      </bottom>
      <diagonal/>
    </border>
    <border>
      <left style="thin">
        <color rgb="FF000000"/>
      </left>
      <right style="thin">
        <color rgb="FF000000"/>
      </right>
      <top style="thin">
        <color rgb="FF000000"/>
      </top>
      <bottom/>
      <diagonal/>
    </border>
  </borders>
  <cellStyleXfs count="2">
    <xf numFmtId="0" fontId="0" fillId="0" borderId="0"/>
    <xf numFmtId="41" fontId="6" fillId="0" borderId="0" applyFont="0" applyFill="0" applyBorder="0" applyAlignment="0" applyProtection="0"/>
  </cellStyleXfs>
  <cellXfs count="220">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9" fontId="2" fillId="0" borderId="1" xfId="0" applyNumberFormat="1" applyFont="1" applyBorder="1" applyAlignment="1">
      <alignment horizontal="center" vertical="center"/>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9" fontId="2" fillId="0" borderId="16" xfId="0" applyNumberFormat="1" applyFont="1" applyBorder="1" applyAlignment="1">
      <alignment horizontal="center" vertical="center"/>
    </xf>
    <xf numFmtId="0" fontId="2" fillId="0" borderId="1" xfId="0" applyFont="1" applyBorder="1" applyAlignment="1">
      <alignment horizontal="center" vertical="center" textRotation="90" wrapText="1"/>
    </xf>
    <xf numFmtId="0" fontId="3" fillId="2" borderId="30"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30" xfId="0" applyFont="1" applyFill="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textRotation="90"/>
    </xf>
    <xf numFmtId="9" fontId="2" fillId="0" borderId="1" xfId="0" applyNumberFormat="1" applyFont="1" applyBorder="1" applyAlignment="1">
      <alignment horizontal="center" vertical="center" textRotation="90"/>
    </xf>
    <xf numFmtId="0" fontId="2" fillId="0" borderId="16" xfId="0" applyFont="1" applyBorder="1" applyAlignment="1">
      <alignment horizontal="center" vertical="center" textRotation="90" wrapText="1"/>
    </xf>
    <xf numFmtId="9" fontId="2" fillId="0" borderId="16" xfId="0" applyNumberFormat="1" applyFont="1" applyBorder="1" applyAlignment="1">
      <alignment horizontal="center" vertical="center" textRotation="90"/>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3" xfId="0" applyFont="1" applyFill="1" applyBorder="1"/>
    <xf numFmtId="0" fontId="2" fillId="2" borderId="7" xfId="0" applyFont="1" applyFill="1" applyBorder="1"/>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6" xfId="0" applyFont="1" applyFill="1" applyBorder="1" applyAlignment="1">
      <alignment horizontal="center" vertical="center"/>
    </xf>
    <xf numFmtId="0" fontId="2" fillId="0" borderId="1" xfId="0" applyFont="1" applyBorder="1" applyAlignment="1">
      <alignment horizontal="justify" vertical="center" wrapText="1"/>
    </xf>
    <xf numFmtId="164" fontId="2" fillId="0" borderId="1" xfId="0" applyNumberFormat="1" applyFont="1" applyBorder="1" applyAlignment="1">
      <alignment horizontal="center" vertical="center"/>
    </xf>
    <xf numFmtId="0" fontId="3" fillId="0" borderId="1" xfId="0" applyFont="1" applyBorder="1" applyAlignment="1">
      <alignment horizontal="center" vertical="center" textRotation="90"/>
    </xf>
    <xf numFmtId="0" fontId="2" fillId="0" borderId="1" xfId="0" applyFont="1" applyBorder="1" applyAlignment="1">
      <alignment vertical="center" textRotation="90"/>
    </xf>
    <xf numFmtId="9" fontId="9" fillId="4" borderId="1" xfId="0" applyNumberFormat="1" applyFont="1" applyFill="1" applyBorder="1" applyAlignment="1">
      <alignment horizontal="center" vertical="center"/>
    </xf>
    <xf numFmtId="9" fontId="9" fillId="4" borderId="16" xfId="0" applyNumberFormat="1" applyFont="1" applyFill="1" applyBorder="1" applyAlignment="1">
      <alignment horizontal="center" vertical="center"/>
    </xf>
    <xf numFmtId="164" fontId="2" fillId="0" borderId="16" xfId="0" applyNumberFormat="1" applyFont="1" applyBorder="1" applyAlignment="1">
      <alignment horizontal="center" vertical="center"/>
    </xf>
    <xf numFmtId="0" fontId="3" fillId="0" borderId="16" xfId="0" applyFont="1" applyBorder="1" applyAlignment="1">
      <alignment horizontal="center" vertical="center" textRotation="90"/>
    </xf>
    <xf numFmtId="0" fontId="2" fillId="0" borderId="16" xfId="0" applyFont="1" applyBorder="1" applyAlignment="1">
      <alignment vertical="center" textRotation="90"/>
    </xf>
    <xf numFmtId="0" fontId="1" fillId="2" borderId="5" xfId="0" applyFont="1" applyFill="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justify" vertical="center" wrapText="1"/>
    </xf>
    <xf numFmtId="0" fontId="2" fillId="4" borderId="6" xfId="0" applyFont="1" applyFill="1" applyBorder="1" applyAlignment="1">
      <alignment horizontal="center" vertical="center"/>
    </xf>
    <xf numFmtId="0" fontId="2" fillId="0" borderId="6" xfId="0" applyFont="1" applyBorder="1" applyAlignment="1">
      <alignment horizontal="center" vertical="center" textRotation="90"/>
    </xf>
    <xf numFmtId="9" fontId="9" fillId="4" borderId="6" xfId="0" applyNumberFormat="1" applyFont="1" applyFill="1" applyBorder="1" applyAlignment="1">
      <alignment horizontal="center" vertical="center"/>
    </xf>
    <xf numFmtId="0" fontId="2" fillId="0" borderId="6" xfId="0" applyFont="1" applyBorder="1" applyAlignment="1">
      <alignment horizontal="center" vertical="center" textRotation="90" wrapText="1"/>
    </xf>
    <xf numFmtId="9" fontId="2" fillId="0" borderId="6"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3" fillId="0" borderId="6" xfId="0" applyFont="1" applyBorder="1" applyAlignment="1">
      <alignment horizontal="center" vertical="center" textRotation="90"/>
    </xf>
    <xf numFmtId="9" fontId="2" fillId="0" borderId="6" xfId="0" applyNumberFormat="1" applyFont="1" applyBorder="1" applyAlignment="1">
      <alignment horizontal="center" vertical="center" textRotation="90"/>
    </xf>
    <xf numFmtId="0" fontId="2" fillId="3" borderId="6" xfId="0" applyFont="1" applyFill="1" applyBorder="1" applyAlignment="1">
      <alignment vertical="center" textRotation="90"/>
    </xf>
    <xf numFmtId="0" fontId="2" fillId="0" borderId="21" xfId="0" applyFont="1" applyBorder="1" applyAlignment="1">
      <alignment horizontal="left"/>
    </xf>
    <xf numFmtId="0" fontId="2" fillId="0" borderId="10" xfId="0" applyFont="1" applyBorder="1" applyAlignment="1">
      <alignment horizontal="center" vertical="center" textRotation="90"/>
    </xf>
    <xf numFmtId="9" fontId="9" fillId="4" borderId="10" xfId="0" applyNumberFormat="1" applyFont="1" applyFill="1" applyBorder="1" applyAlignment="1">
      <alignment horizontal="center" vertical="center"/>
    </xf>
    <xf numFmtId="0" fontId="2" fillId="0" borderId="10" xfId="0" applyFont="1" applyBorder="1" applyAlignment="1">
      <alignment horizontal="center" vertical="center" textRotation="90" wrapText="1"/>
    </xf>
    <xf numFmtId="9" fontId="2" fillId="0" borderId="10" xfId="0" applyNumberFormat="1" applyFont="1" applyBorder="1" applyAlignment="1">
      <alignment horizontal="center" vertical="center"/>
    </xf>
    <xf numFmtId="164" fontId="2" fillId="0" borderId="10" xfId="0" applyNumberFormat="1" applyFont="1" applyBorder="1" applyAlignment="1">
      <alignment horizontal="center" vertical="center"/>
    </xf>
    <xf numFmtId="0" fontId="3" fillId="0" borderId="10" xfId="0" applyFont="1" applyBorder="1" applyAlignment="1">
      <alignment horizontal="center" vertical="center" textRotation="90"/>
    </xf>
    <xf numFmtId="9" fontId="2" fillId="0" borderId="10" xfId="0" applyNumberFormat="1" applyFont="1" applyBorder="1" applyAlignment="1">
      <alignment horizontal="center" vertical="center" textRotation="90"/>
    </xf>
    <xf numFmtId="0" fontId="2" fillId="3" borderId="10" xfId="0" applyFont="1" applyFill="1" applyBorder="1" applyAlignment="1">
      <alignment vertical="center" textRotation="90"/>
    </xf>
    <xf numFmtId="0" fontId="2" fillId="0" borderId="29" xfId="0" applyFont="1" applyBorder="1" applyAlignment="1">
      <alignment horizontal="left"/>
    </xf>
    <xf numFmtId="0" fontId="2" fillId="2" borderId="31" xfId="0" applyFont="1" applyFill="1" applyBorder="1" applyAlignment="1">
      <alignment horizontal="center" vertical="center" wrapText="1"/>
    </xf>
    <xf numFmtId="0" fontId="11" fillId="0" borderId="0" xfId="0" applyFont="1"/>
    <xf numFmtId="0" fontId="4" fillId="0" borderId="0" xfId="0" applyFont="1"/>
    <xf numFmtId="0" fontId="11" fillId="2" borderId="30"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16" xfId="0" applyFont="1" applyBorder="1" applyAlignment="1">
      <alignment horizontal="justify" vertical="center" wrapText="1"/>
    </xf>
    <xf numFmtId="0" fontId="12" fillId="0" borderId="0" xfId="0" applyFont="1"/>
    <xf numFmtId="0" fontId="14" fillId="0" borderId="1" xfId="0" applyFont="1" applyBorder="1" applyAlignment="1">
      <alignment horizontal="justify" vertical="center" wrapText="1"/>
    </xf>
    <xf numFmtId="0" fontId="14" fillId="5" borderId="1" xfId="0" applyFont="1" applyFill="1" applyBorder="1" applyAlignment="1">
      <alignment horizontal="center" vertical="center"/>
    </xf>
    <xf numFmtId="0" fontId="14" fillId="0" borderId="1" xfId="0" applyFont="1" applyBorder="1" applyAlignment="1">
      <alignment horizontal="center" vertical="center" textRotation="90"/>
    </xf>
    <xf numFmtId="9" fontId="9" fillId="5" borderId="1" xfId="0" applyNumberFormat="1" applyFont="1" applyFill="1" applyBorder="1" applyAlignment="1">
      <alignment horizontal="center" vertical="center"/>
    </xf>
    <xf numFmtId="0" fontId="14" fillId="0" borderId="1" xfId="0" applyFont="1" applyBorder="1" applyAlignment="1">
      <alignment horizontal="center" vertical="center" textRotation="90" wrapText="1"/>
    </xf>
    <xf numFmtId="0" fontId="9" fillId="0" borderId="10" xfId="0" applyFont="1" applyBorder="1" applyAlignment="1">
      <alignment horizontal="justify" vertical="center" wrapText="1"/>
    </xf>
    <xf numFmtId="0" fontId="9" fillId="0" borderId="16" xfId="0" applyFont="1" applyBorder="1" applyAlignment="1">
      <alignment horizontal="justify" vertical="center" wrapText="1"/>
    </xf>
    <xf numFmtId="0" fontId="9" fillId="0" borderId="10" xfId="0" applyFont="1" applyBorder="1" applyAlignment="1">
      <alignment horizontal="center" vertical="center" textRotation="90" wrapText="1"/>
    </xf>
    <xf numFmtId="0" fontId="9" fillId="0" borderId="16"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15" fillId="0" borderId="0" xfId="0" applyFont="1"/>
    <xf numFmtId="0" fontId="17" fillId="0" borderId="0" xfId="0" applyFont="1"/>
    <xf numFmtId="0" fontId="13" fillId="0" borderId="14" xfId="0" applyFont="1" applyBorder="1" applyAlignment="1">
      <alignment vertical="center" wrapText="1"/>
    </xf>
    <xf numFmtId="0" fontId="13" fillId="0" borderId="38" xfId="0" applyFont="1" applyBorder="1" applyAlignment="1">
      <alignment vertical="center" wrapText="1"/>
    </xf>
    <xf numFmtId="0" fontId="13" fillId="0" borderId="48" xfId="0" applyFont="1" applyBorder="1" applyAlignment="1">
      <alignment vertical="center" wrapText="1"/>
    </xf>
    <xf numFmtId="0" fontId="13" fillId="0" borderId="1" xfId="0" applyFont="1" applyBorder="1" applyAlignment="1">
      <alignment vertical="center" wrapText="1"/>
    </xf>
    <xf numFmtId="0" fontId="18" fillId="0" borderId="1" xfId="0" applyFont="1" applyBorder="1" applyAlignment="1">
      <alignment vertical="center" wrapText="1"/>
    </xf>
    <xf numFmtId="0" fontId="9" fillId="0" borderId="8"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3" xfId="0" applyFont="1" applyBorder="1" applyAlignment="1">
      <alignment horizontal="center" vertical="center" wrapText="1"/>
    </xf>
    <xf numFmtId="14" fontId="9" fillId="0" borderId="11" xfId="0" applyNumberFormat="1" applyFont="1" applyBorder="1" applyAlignment="1">
      <alignment horizontal="center" vertical="center" wrapText="1"/>
    </xf>
    <xf numFmtId="14" fontId="9" fillId="0" borderId="39" xfId="0" applyNumberFormat="1" applyFont="1" applyBorder="1" applyAlignment="1">
      <alignment horizontal="center" vertical="center" wrapText="1"/>
    </xf>
    <xf numFmtId="9" fontId="3" fillId="0" borderId="32" xfId="0" applyNumberFormat="1" applyFont="1" applyBorder="1" applyAlignment="1">
      <alignment horizontal="center" vertical="center" wrapText="1"/>
    </xf>
    <xf numFmtId="9" fontId="3" fillId="0" borderId="33" xfId="0" applyNumberFormat="1" applyFont="1" applyBorder="1" applyAlignment="1">
      <alignment horizontal="center" vertical="center" wrapText="1"/>
    </xf>
    <xf numFmtId="0" fontId="2" fillId="0" borderId="12" xfId="0" applyFont="1" applyBorder="1" applyAlignment="1">
      <alignment horizontal="center" vertical="center" textRotation="90"/>
    </xf>
    <xf numFmtId="0" fontId="2" fillId="0" borderId="14" xfId="0" applyFont="1" applyBorder="1" applyAlignment="1">
      <alignment horizontal="center" vertical="center" textRotation="90"/>
    </xf>
    <xf numFmtId="0" fontId="2" fillId="0" borderId="17" xfId="0" applyFont="1" applyBorder="1" applyAlignment="1">
      <alignment horizontal="center" vertical="center" textRotation="90"/>
    </xf>
    <xf numFmtId="41" fontId="3" fillId="0" borderId="32" xfId="1" applyFont="1" applyBorder="1" applyAlignment="1">
      <alignment horizontal="center" vertical="center" wrapText="1"/>
    </xf>
    <xf numFmtId="41" fontId="3" fillId="0" borderId="33" xfId="1" applyFont="1" applyBorder="1" applyAlignment="1">
      <alignment horizontal="center" vertical="center" wrapText="1"/>
    </xf>
    <xf numFmtId="0" fontId="3" fillId="0" borderId="9" xfId="0" applyFont="1" applyBorder="1" applyAlignment="1">
      <alignment horizontal="center" vertical="center"/>
    </xf>
    <xf numFmtId="0" fontId="3" fillId="0" borderId="32" xfId="0" applyFont="1" applyBorder="1" applyAlignment="1">
      <alignment horizontal="center" vertical="center"/>
    </xf>
    <xf numFmtId="0" fontId="3" fillId="0" borderId="6" xfId="0" applyFont="1" applyBorder="1" applyAlignment="1">
      <alignment horizontal="center" vertical="center"/>
    </xf>
    <xf numFmtId="9" fontId="3" fillId="0" borderId="6" xfId="0" applyNumberFormat="1" applyFont="1" applyBorder="1" applyAlignment="1">
      <alignment horizontal="center" vertical="center"/>
    </xf>
    <xf numFmtId="9" fontId="3" fillId="0" borderId="1" xfId="0" applyNumberFormat="1" applyFont="1" applyBorder="1" applyAlignment="1">
      <alignment horizontal="center" vertical="center"/>
    </xf>
    <xf numFmtId="9" fontId="3" fillId="0" borderId="16" xfId="0" applyNumberFormat="1" applyFont="1" applyBorder="1" applyAlignment="1">
      <alignment horizontal="center" vertical="center"/>
    </xf>
    <xf numFmtId="9" fontId="3" fillId="0" borderId="32" xfId="0" applyNumberFormat="1" applyFont="1" applyBorder="1" applyAlignment="1">
      <alignment horizontal="center" vertical="center"/>
    </xf>
    <xf numFmtId="9" fontId="3" fillId="0" borderId="33" xfId="0" applyNumberFormat="1" applyFont="1" applyBorder="1" applyAlignment="1">
      <alignment horizontal="center" vertical="center"/>
    </xf>
    <xf numFmtId="0" fontId="10" fillId="3" borderId="32" xfId="0" applyFont="1" applyFill="1" applyBorder="1" applyAlignment="1">
      <alignment horizontal="center" vertical="center" textRotation="90"/>
    </xf>
    <xf numFmtId="0" fontId="10" fillId="3" borderId="33" xfId="0" applyFont="1" applyFill="1" applyBorder="1" applyAlignment="1">
      <alignment horizontal="center" vertical="center" textRotation="90"/>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36"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0" xfId="0" applyFont="1" applyBorder="1" applyAlignment="1">
      <alignment horizontal="center" vertical="center"/>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4" xfId="0" applyFont="1" applyFill="1" applyBorder="1" applyAlignment="1">
      <alignment horizontal="center" vertical="center"/>
    </xf>
    <xf numFmtId="0" fontId="9" fillId="0" borderId="35" xfId="0" applyFont="1" applyBorder="1" applyAlignment="1">
      <alignment horizontal="center" vertical="center" wrapText="1"/>
    </xf>
    <xf numFmtId="0" fontId="9" fillId="0" borderId="32" xfId="0" applyFont="1" applyBorder="1" applyAlignment="1">
      <alignment horizontal="center" vertical="center" wrapText="1"/>
    </xf>
    <xf numFmtId="14" fontId="9" fillId="0" borderId="38" xfId="0" applyNumberFormat="1" applyFont="1" applyBorder="1" applyAlignment="1">
      <alignment horizontal="center" vertical="center" wrapText="1"/>
    </xf>
    <xf numFmtId="9" fontId="3" fillId="0" borderId="9" xfId="1" applyNumberFormat="1" applyFont="1" applyBorder="1" applyAlignment="1">
      <alignment horizontal="center" vertical="center" wrapText="1"/>
    </xf>
    <xf numFmtId="9" fontId="3" fillId="0" borderId="9" xfId="0" applyNumberFormat="1" applyFont="1" applyBorder="1" applyAlignment="1">
      <alignment horizontal="center" vertical="center"/>
    </xf>
    <xf numFmtId="0" fontId="2" fillId="0" borderId="19" xfId="0" applyFont="1" applyBorder="1" applyAlignment="1">
      <alignment horizontal="center" vertical="center" textRotation="90"/>
    </xf>
    <xf numFmtId="0" fontId="1" fillId="2"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18" fillId="0" borderId="30"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3" fillId="0" borderId="10"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6" xfId="0" applyFont="1" applyFill="1" applyBorder="1" applyAlignment="1">
      <alignment horizontal="center"/>
    </xf>
    <xf numFmtId="0" fontId="2" fillId="2" borderId="12" xfId="0" applyFont="1" applyFill="1" applyBorder="1" applyAlignment="1">
      <alignment horizontal="center"/>
    </xf>
    <xf numFmtId="0" fontId="1" fillId="2" borderId="1" xfId="0" applyFont="1" applyFill="1" applyBorder="1" applyAlignment="1">
      <alignment horizontal="center"/>
    </xf>
    <xf numFmtId="9" fontId="3" fillId="0" borderId="10"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10" fillId="3" borderId="9" xfId="0" applyFont="1" applyFill="1" applyBorder="1" applyAlignment="1">
      <alignment horizontal="center" vertical="center" textRotation="90"/>
    </xf>
    <xf numFmtId="9" fontId="3" fillId="0" borderId="9" xfId="0" applyNumberFormat="1" applyFont="1" applyBorder="1" applyAlignment="1">
      <alignment horizontal="center" vertical="center" wrapText="1"/>
    </xf>
    <xf numFmtId="14" fontId="2" fillId="0" borderId="42" xfId="0" applyNumberFormat="1" applyFont="1" applyBorder="1" applyAlignment="1">
      <alignment horizontal="center" vertical="center" wrapText="1"/>
    </xf>
    <xf numFmtId="14" fontId="2" fillId="0" borderId="43" xfId="0" applyNumberFormat="1" applyFont="1" applyBorder="1" applyAlignment="1">
      <alignment horizontal="center" vertical="center" wrapText="1"/>
    </xf>
    <xf numFmtId="14" fontId="2" fillId="0" borderId="44" xfId="0" applyNumberFormat="1" applyFont="1" applyBorder="1" applyAlignment="1">
      <alignment horizontal="center" vertical="center" wrapText="1"/>
    </xf>
    <xf numFmtId="0" fontId="14" fillId="0" borderId="45" xfId="0" applyFont="1" applyBorder="1" applyAlignment="1">
      <alignment vertical="center" wrapText="1"/>
    </xf>
    <xf numFmtId="0" fontId="14" fillId="0" borderId="47" xfId="0" applyFont="1" applyBorder="1" applyAlignment="1">
      <alignment vertical="center" wrapText="1"/>
    </xf>
    <xf numFmtId="0" fontId="11" fillId="0" borderId="30" xfId="0" applyFont="1" applyBorder="1" applyAlignment="1" applyProtection="1">
      <alignment horizontal="center"/>
      <protection locked="0"/>
    </xf>
    <xf numFmtId="0" fontId="11" fillId="0" borderId="35"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2" fillId="0" borderId="30"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11" fillId="0" borderId="37" xfId="0" applyFont="1" applyBorder="1" applyAlignment="1" applyProtection="1">
      <alignment horizontal="center"/>
      <protection locked="0"/>
    </xf>
    <xf numFmtId="14" fontId="2" fillId="0" borderId="11" xfId="0" applyNumberFormat="1" applyFont="1" applyBorder="1" applyAlignment="1">
      <alignment horizontal="center" vertical="center" wrapText="1"/>
    </xf>
    <xf numFmtId="14" fontId="2" fillId="0" borderId="38" xfId="0" applyNumberFormat="1" applyFont="1" applyBorder="1" applyAlignment="1">
      <alignment horizontal="center" vertical="center" wrapText="1"/>
    </xf>
    <xf numFmtId="0" fontId="16" fillId="0" borderId="30" xfId="0" applyFont="1" applyBorder="1" applyAlignment="1">
      <alignment vertical="center" wrapText="1"/>
    </xf>
    <xf numFmtId="0" fontId="16" fillId="0" borderId="35" xfId="0" applyFont="1" applyBorder="1" applyAlignment="1">
      <alignment vertical="center" wrapText="1"/>
    </xf>
    <xf numFmtId="0" fontId="16" fillId="0" borderId="46" xfId="0" applyFont="1" applyBorder="1" applyAlignment="1">
      <alignment vertical="center" wrapText="1"/>
    </xf>
    <xf numFmtId="0" fontId="11" fillId="0" borderId="30"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18" fillId="0" borderId="4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49" fontId="4" fillId="0" borderId="2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14" fontId="1" fillId="0" borderId="20" xfId="0" applyNumberFormat="1" applyFont="1" applyBorder="1" applyAlignment="1">
      <alignment horizontal="center" vertical="center"/>
    </xf>
  </cellXfs>
  <cellStyles count="2">
    <cellStyle name="Millares [0]" xfId="1" builtinId="6"/>
    <cellStyle name="Normal" xfId="0" builtinId="0"/>
  </cellStyles>
  <dxfs count="29">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46743"/>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E0478936-693D-4DA8-9679-7F9D4034FC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DD74B-D3D9-46FB-9DAF-7C0A11A88DD8}">
  <dimension ref="A1:AV33"/>
  <sheetViews>
    <sheetView showGridLines="0" tabSelected="1" topLeftCell="AO19" zoomScale="70" zoomScaleNormal="70" zoomScaleSheetLayoutView="90" workbookViewId="0">
      <selection activeCell="AS20" sqref="AS20:AS23"/>
    </sheetView>
  </sheetViews>
  <sheetFormatPr defaultColWidth="11.42578125" defaultRowHeight="15.75"/>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1" width="25.4257812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64.140625" style="1" customWidth="1"/>
    <col min="19" max="19" width="15.85546875" style="1" customWidth="1"/>
    <col min="20" max="21" width="5.140625" style="1" customWidth="1"/>
    <col min="22" max="22" width="6.140625" style="1" customWidth="1"/>
    <col min="23" max="24" width="11.42578125" style="1" customWidth="1"/>
    <col min="25" max="25" width="15.85546875" style="1" customWidth="1"/>
    <col min="26" max="27" width="7.28515625" style="1" customWidth="1"/>
    <col min="28" max="28" width="13.7109375" style="1" customWidth="1"/>
    <col min="29" max="29" width="8" style="1" customWidth="1"/>
    <col min="30" max="31" width="7.28515625" style="1" customWidth="1"/>
    <col min="32" max="32" width="9.28515625" style="1" customWidth="1"/>
    <col min="33" max="33" width="8.5703125" style="4" customWidth="1"/>
    <col min="34" max="34" width="6" style="4" customWidth="1"/>
    <col min="35" max="35" width="26.85546875" style="4" customWidth="1"/>
    <col min="36" max="36" width="26.7109375" style="1" customWidth="1"/>
    <col min="37" max="37" width="20.85546875" style="1" customWidth="1"/>
    <col min="38" max="38" width="1" customWidth="1"/>
    <col min="39" max="39" width="18.28515625" customWidth="1"/>
    <col min="40" max="43" width="45" customWidth="1"/>
    <col min="44" max="44" width="1" customWidth="1"/>
    <col min="45" max="45" width="45" customWidth="1"/>
    <col min="46" max="46" width="101.5703125" customWidth="1"/>
  </cols>
  <sheetData>
    <row r="1" spans="1:48" ht="15.75" customHeight="1">
      <c r="A1" s="119"/>
      <c r="B1" s="120"/>
      <c r="C1" s="125" t="s">
        <v>0</v>
      </c>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7"/>
      <c r="AQ1" s="119" t="s">
        <v>1</v>
      </c>
      <c r="AR1" s="120"/>
      <c r="AS1" s="211" t="s">
        <v>2</v>
      </c>
      <c r="AT1" s="212"/>
    </row>
    <row r="2" spans="1:48" ht="15.75" customHeight="1" thickBot="1">
      <c r="A2" s="121"/>
      <c r="B2" s="122"/>
      <c r="C2" s="128"/>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30"/>
      <c r="AQ2" s="123"/>
      <c r="AR2" s="124"/>
      <c r="AS2" s="213"/>
      <c r="AT2" s="214"/>
    </row>
    <row r="3" spans="1:48" ht="15.75" customHeight="1">
      <c r="A3" s="121"/>
      <c r="B3" s="122"/>
      <c r="C3" s="128"/>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30"/>
      <c r="AQ3" s="119" t="s">
        <v>3</v>
      </c>
      <c r="AR3" s="120"/>
      <c r="AS3" s="215" t="s">
        <v>4</v>
      </c>
      <c r="AT3" s="216"/>
    </row>
    <row r="4" spans="1:48" ht="16.5" customHeight="1" thickBot="1">
      <c r="A4" s="121"/>
      <c r="B4" s="122"/>
      <c r="C4" s="131"/>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3"/>
      <c r="AQ4" s="123"/>
      <c r="AR4" s="124"/>
      <c r="AS4" s="217"/>
      <c r="AT4" s="218"/>
    </row>
    <row r="5" spans="1:48" ht="20.45" customHeight="1">
      <c r="A5" s="121"/>
      <c r="B5" s="122"/>
      <c r="C5" s="128" t="s">
        <v>5</v>
      </c>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30"/>
      <c r="AQ5" s="119" t="s">
        <v>6</v>
      </c>
      <c r="AR5" s="120"/>
      <c r="AS5" s="119" t="s">
        <v>7</v>
      </c>
      <c r="AT5" s="120"/>
    </row>
    <row r="6" spans="1:48" ht="15" customHeight="1" thickBot="1">
      <c r="A6" s="121"/>
      <c r="B6" s="122"/>
      <c r="C6" s="128"/>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30"/>
      <c r="AQ6" s="123"/>
      <c r="AR6" s="124"/>
      <c r="AS6" s="123"/>
      <c r="AT6" s="124"/>
    </row>
    <row r="7" spans="1:48" ht="15.75" customHeight="1">
      <c r="A7" s="121"/>
      <c r="B7" s="122"/>
      <c r="C7" s="128"/>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19" t="s">
        <v>8</v>
      </c>
      <c r="AR7" s="120"/>
      <c r="AS7" s="219">
        <v>44651</v>
      </c>
      <c r="AT7" s="212"/>
    </row>
    <row r="8" spans="1:48" ht="16.5" customHeight="1" thickBot="1">
      <c r="A8" s="123"/>
      <c r="B8" s="124"/>
      <c r="C8" s="131"/>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3"/>
      <c r="AQ8" s="123"/>
      <c r="AR8" s="124"/>
      <c r="AS8" s="213"/>
      <c r="AT8" s="214"/>
    </row>
    <row r="9" spans="1:48">
      <c r="AV9" s="78"/>
    </row>
    <row r="10" spans="1:48" ht="54" customHeight="1">
      <c r="A10" s="159" t="s">
        <v>9</v>
      </c>
      <c r="B10" s="159"/>
      <c r="C10" s="159"/>
      <c r="D10" s="160" t="s">
        <v>10</v>
      </c>
      <c r="E10" s="161"/>
      <c r="F10" s="161"/>
      <c r="G10" s="161"/>
      <c r="H10" s="161"/>
      <c r="I10" s="161"/>
      <c r="J10" s="161"/>
      <c r="K10" s="161"/>
      <c r="L10" s="161"/>
      <c r="M10" s="162"/>
      <c r="N10" s="33"/>
      <c r="AG10" s="1"/>
      <c r="AH10" s="1"/>
      <c r="AI10" s="1"/>
      <c r="AS10" s="78"/>
    </row>
    <row r="11" spans="1:48" s="3" customFormat="1" ht="75" customHeight="1">
      <c r="A11" s="159" t="s">
        <v>11</v>
      </c>
      <c r="B11" s="159"/>
      <c r="C11" s="159"/>
      <c r="D11" s="163" t="s">
        <v>12</v>
      </c>
      <c r="E11" s="164"/>
      <c r="F11" s="164"/>
      <c r="G11" s="164"/>
      <c r="H11" s="164"/>
      <c r="I11" s="164"/>
      <c r="J11" s="164"/>
      <c r="K11" s="164"/>
      <c r="L11" s="164"/>
      <c r="M11" s="165"/>
      <c r="N11" s="34"/>
      <c r="O11" s="2"/>
      <c r="P11" s="2"/>
      <c r="Q11" s="2"/>
      <c r="R11" s="2"/>
      <c r="S11" s="2"/>
      <c r="T11" s="2"/>
      <c r="U11" s="2"/>
      <c r="V11" s="2"/>
      <c r="W11" s="2"/>
      <c r="X11" s="2"/>
      <c r="Y11" s="2"/>
      <c r="Z11" s="2"/>
      <c r="AA11" s="2"/>
      <c r="AB11" s="2"/>
      <c r="AC11" s="2"/>
      <c r="AD11" s="2"/>
      <c r="AE11" s="2"/>
      <c r="AF11" s="2"/>
      <c r="AG11" s="2"/>
      <c r="AH11" s="2"/>
      <c r="AI11" s="2"/>
      <c r="AJ11" s="2"/>
      <c r="AK11" s="2"/>
    </row>
    <row r="12" spans="1:48" s="3" customFormat="1" ht="75" customHeight="1">
      <c r="A12" s="159" t="s">
        <v>13</v>
      </c>
      <c r="B12" s="159"/>
      <c r="C12" s="159"/>
      <c r="D12" s="163" t="s">
        <v>14</v>
      </c>
      <c r="E12" s="164"/>
      <c r="F12" s="164"/>
      <c r="G12" s="164"/>
      <c r="H12" s="164"/>
      <c r="I12" s="164"/>
      <c r="J12" s="164"/>
      <c r="K12" s="164"/>
      <c r="L12" s="164"/>
      <c r="M12" s="165"/>
      <c r="N12" s="34"/>
      <c r="O12" s="2"/>
      <c r="P12" s="2"/>
      <c r="Q12" s="2"/>
      <c r="R12" s="2"/>
      <c r="S12" s="2"/>
      <c r="T12" s="2"/>
      <c r="U12" s="2"/>
      <c r="V12" s="2"/>
      <c r="W12" s="2"/>
      <c r="X12" s="2"/>
      <c r="Y12" s="2"/>
      <c r="Z12" s="2"/>
      <c r="AA12" s="2"/>
      <c r="AB12" s="2"/>
      <c r="AC12" s="2"/>
      <c r="AD12" s="2"/>
      <c r="AE12" s="2"/>
      <c r="AF12" s="2"/>
      <c r="AG12" s="2"/>
      <c r="AH12" s="2"/>
      <c r="AI12" s="2"/>
      <c r="AJ12" s="2"/>
      <c r="AK12" s="2"/>
    </row>
    <row r="13" spans="1:48" s="3" customFormat="1" ht="24.75" customHeight="1" thickBot="1">
      <c r="A13" s="8"/>
      <c r="B13" s="8"/>
      <c r="C13" s="8"/>
      <c r="D13" s="8"/>
      <c r="E13" s="8"/>
      <c r="F13" s="8"/>
      <c r="G13" s="8"/>
      <c r="H13" s="8"/>
      <c r="I13" s="8"/>
      <c r="J13" s="8"/>
      <c r="K13" s="8"/>
      <c r="L13" s="8"/>
      <c r="M13" s="8"/>
      <c r="N13" s="8"/>
      <c r="O13" s="2"/>
      <c r="P13" s="2"/>
      <c r="Q13" s="2"/>
      <c r="R13" s="2"/>
      <c r="S13" s="2"/>
      <c r="T13" s="2"/>
      <c r="U13" s="2"/>
      <c r="V13" s="2"/>
      <c r="W13" s="2"/>
      <c r="X13" s="2"/>
      <c r="Y13" s="2"/>
      <c r="Z13" s="2"/>
      <c r="AA13" s="2"/>
      <c r="AB13" s="2"/>
      <c r="AC13" s="2"/>
      <c r="AD13" s="2"/>
      <c r="AE13" s="2"/>
      <c r="AF13" s="2"/>
      <c r="AG13" s="2"/>
      <c r="AH13" s="2"/>
      <c r="AI13" s="2"/>
      <c r="AJ13" s="2"/>
      <c r="AK13" s="2"/>
    </row>
    <row r="14" spans="1:48" s="3" customFormat="1" ht="24.75" customHeight="1">
      <c r="A14" s="170" t="s">
        <v>15</v>
      </c>
      <c r="B14" s="171"/>
      <c r="C14" s="171"/>
      <c r="D14" s="171"/>
      <c r="E14" s="171"/>
      <c r="F14" s="171"/>
      <c r="G14" s="171"/>
      <c r="H14" s="171"/>
      <c r="I14" s="171"/>
      <c r="J14" s="171"/>
      <c r="K14" s="171"/>
      <c r="L14" s="171"/>
      <c r="M14" s="171"/>
      <c r="N14" s="172"/>
      <c r="O14" s="173"/>
      <c r="P14" s="2"/>
      <c r="Q14" s="178" t="s">
        <v>16</v>
      </c>
      <c r="R14" s="179"/>
      <c r="S14" s="179"/>
      <c r="T14" s="180"/>
      <c r="U14" s="180"/>
      <c r="V14" s="180"/>
      <c r="W14" s="180"/>
      <c r="X14" s="180"/>
      <c r="Y14" s="180"/>
      <c r="Z14" s="179"/>
      <c r="AA14" s="179"/>
      <c r="AB14" s="179"/>
      <c r="AC14" s="179"/>
      <c r="AD14" s="179"/>
      <c r="AE14" s="179"/>
      <c r="AF14" s="179"/>
      <c r="AG14" s="181"/>
      <c r="AH14" s="2"/>
      <c r="AI14" s="147" t="s">
        <v>17</v>
      </c>
      <c r="AJ14" s="148"/>
      <c r="AK14" s="149"/>
      <c r="AM14" s="147" t="s">
        <v>18</v>
      </c>
      <c r="AN14" s="148"/>
      <c r="AO14" s="148"/>
      <c r="AP14" s="148"/>
      <c r="AQ14" s="148"/>
      <c r="AR14" s="72"/>
      <c r="AS14" s="147" t="s">
        <v>19</v>
      </c>
      <c r="AT14" s="149"/>
    </row>
    <row r="15" spans="1:48">
      <c r="A15" s="174"/>
      <c r="B15" s="175"/>
      <c r="C15" s="175"/>
      <c r="D15" s="175"/>
      <c r="E15" s="175"/>
      <c r="F15" s="175"/>
      <c r="G15" s="175"/>
      <c r="H15" s="175"/>
      <c r="I15" s="175"/>
      <c r="J15" s="175"/>
      <c r="K15" s="175"/>
      <c r="L15" s="175"/>
      <c r="M15" s="175"/>
      <c r="N15" s="176"/>
      <c r="O15" s="177"/>
      <c r="P15" s="2"/>
      <c r="Q15" s="35"/>
      <c r="R15" s="36"/>
      <c r="S15" s="36"/>
      <c r="T15" s="184" t="s">
        <v>20</v>
      </c>
      <c r="U15" s="184"/>
      <c r="V15" s="184"/>
      <c r="W15" s="184"/>
      <c r="X15" s="184"/>
      <c r="Y15" s="184"/>
      <c r="Z15" s="182"/>
      <c r="AA15" s="182"/>
      <c r="AB15" s="182"/>
      <c r="AC15" s="182"/>
      <c r="AD15" s="182"/>
      <c r="AE15" s="182"/>
      <c r="AF15" s="182"/>
      <c r="AG15" s="183"/>
      <c r="AH15" s="2"/>
      <c r="AI15" s="150"/>
      <c r="AJ15" s="151"/>
      <c r="AK15" s="152"/>
      <c r="AM15" s="150"/>
      <c r="AN15" s="151"/>
      <c r="AO15" s="151"/>
      <c r="AP15" s="151"/>
      <c r="AQ15" s="151"/>
      <c r="AR15" s="72"/>
      <c r="AS15" s="150"/>
      <c r="AT15" s="152"/>
    </row>
    <row r="16" spans="1:48" s="5" customFormat="1" ht="106.5" customHeight="1">
      <c r="A16" s="13" t="s">
        <v>21</v>
      </c>
      <c r="B16" s="14" t="s">
        <v>22</v>
      </c>
      <c r="C16" s="15" t="s">
        <v>23</v>
      </c>
      <c r="D16" s="15" t="s">
        <v>24</v>
      </c>
      <c r="E16" s="16" t="s">
        <v>25</v>
      </c>
      <c r="F16" s="28" t="s">
        <v>26</v>
      </c>
      <c r="G16" s="76" t="s">
        <v>27</v>
      </c>
      <c r="H16" s="16" t="s">
        <v>28</v>
      </c>
      <c r="I16" s="15" t="s">
        <v>29</v>
      </c>
      <c r="J16" s="15" t="s">
        <v>30</v>
      </c>
      <c r="K16" s="16" t="s">
        <v>31</v>
      </c>
      <c r="L16" s="16" t="s">
        <v>32</v>
      </c>
      <c r="M16" s="15" t="s">
        <v>29</v>
      </c>
      <c r="N16" s="15" t="s">
        <v>33</v>
      </c>
      <c r="O16" s="17" t="s">
        <v>34</v>
      </c>
      <c r="P16" s="2"/>
      <c r="Q16" s="18" t="s">
        <v>35</v>
      </c>
      <c r="R16" s="19" t="s">
        <v>36</v>
      </c>
      <c r="S16" s="49" t="s">
        <v>37</v>
      </c>
      <c r="T16" s="20" t="s">
        <v>38</v>
      </c>
      <c r="U16" s="20" t="s">
        <v>39</v>
      </c>
      <c r="V16" s="20" t="s">
        <v>40</v>
      </c>
      <c r="W16" s="20" t="s">
        <v>41</v>
      </c>
      <c r="X16" s="20" t="s">
        <v>42</v>
      </c>
      <c r="Y16" s="20" t="s">
        <v>43</v>
      </c>
      <c r="Z16" s="21" t="s">
        <v>44</v>
      </c>
      <c r="AA16" s="21" t="s">
        <v>45</v>
      </c>
      <c r="AB16" s="21" t="s">
        <v>29</v>
      </c>
      <c r="AC16" s="21" t="s">
        <v>46</v>
      </c>
      <c r="AD16" s="21" t="s">
        <v>29</v>
      </c>
      <c r="AE16" s="21" t="s">
        <v>33</v>
      </c>
      <c r="AF16" s="21" t="s">
        <v>47</v>
      </c>
      <c r="AG16" s="17" t="s">
        <v>48</v>
      </c>
      <c r="AH16" s="2"/>
      <c r="AI16" s="22" t="s">
        <v>49</v>
      </c>
      <c r="AJ16" s="19" t="s">
        <v>50</v>
      </c>
      <c r="AK16" s="71" t="s">
        <v>51</v>
      </c>
      <c r="AM16" s="74" t="s">
        <v>52</v>
      </c>
      <c r="AN16" s="74" t="s">
        <v>53</v>
      </c>
      <c r="AO16" s="74" t="s">
        <v>54</v>
      </c>
      <c r="AP16" s="74" t="s">
        <v>55</v>
      </c>
      <c r="AQ16" s="74" t="s">
        <v>56</v>
      </c>
      <c r="AR16" s="73"/>
      <c r="AS16" s="74" t="s">
        <v>57</v>
      </c>
      <c r="AT16" s="75" t="s">
        <v>58</v>
      </c>
    </row>
    <row r="17" spans="1:48" ht="270.75" customHeight="1">
      <c r="A17" s="134">
        <v>1</v>
      </c>
      <c r="B17" s="143" t="s">
        <v>59</v>
      </c>
      <c r="C17" s="169" t="s">
        <v>60</v>
      </c>
      <c r="D17" s="169" t="s">
        <v>61</v>
      </c>
      <c r="E17" s="169" t="s">
        <v>62</v>
      </c>
      <c r="F17" s="186"/>
      <c r="G17" s="143">
        <v>365</v>
      </c>
      <c r="H17" s="143" t="str">
        <f>IF(G17&lt;=0,"",IF(G17&lt;=2,"Muy Baja",IF(G17&lt;=24,"Baja",IF(G17&lt;=500,"Media",IF(G17&lt;=5000,"Alta","Muy Alta")))))</f>
        <v>Media</v>
      </c>
      <c r="I17" s="185">
        <f>IF(H17="","",IF(H17="Muy Baja",0.2,IF(H17="Baja",0.4,IF(H17="Media",0.6,IF(H17="Alta",0.8,IF(H17="Muy Alta",1,))))))</f>
        <v>0.6</v>
      </c>
      <c r="J17" s="188" t="s">
        <v>63</v>
      </c>
      <c r="K17" s="156" t="str">
        <f>+J17</f>
        <v>El riesgo afecta la imagen de la entidad con algunos usuarios de relevancia frente al logro de los objetivos.</v>
      </c>
      <c r="L17" s="143" t="str">
        <f>+VLOOKUP(K17,Datos!$O$4:$P$15,2,FALSE)</f>
        <v>Moderado</v>
      </c>
      <c r="M17" s="185">
        <f>IF(L17="","",IF(L17="Leve",0.2,IF(L17="Menor",0.4,IF(L17="Moderado",0.6,IF(L17="Mayor",0.8,IF(L17="Catastrófico",1,))))))</f>
        <v>0.6</v>
      </c>
      <c r="N17" s="157" t="str">
        <f>+CONCATENATE(H17, " - ", L17)</f>
        <v>Media - Moderado</v>
      </c>
      <c r="O17" s="187" t="str">
        <f>+VLOOKUP(N17,Datos!J4:K28,2,)</f>
        <v>MODERADO</v>
      </c>
      <c r="P17" s="61"/>
      <c r="Q17" s="23">
        <v>1</v>
      </c>
      <c r="R17" s="84" t="s">
        <v>64</v>
      </c>
      <c r="S17" s="37" t="str">
        <f t="shared" ref="S17:S23" si="0">IF(OR(T17="Preventivo",T17="Detectivo"),"Probabilidad",IF(T17="Correctivo","Impacto",""))</f>
        <v>Probabilidad</v>
      </c>
      <c r="T17" s="62" t="s">
        <v>65</v>
      </c>
      <c r="U17" s="62" t="s">
        <v>66</v>
      </c>
      <c r="V17" s="63" t="str">
        <f t="shared" ref="V17:V19" si="1">IF(AND(T17="Preventivo",U17="Automático"),"50%",IF(AND(T17="Preventivo",U17="Manual"),"40%",IF(AND(T17="Detectivo",U17="Automático"),"40%",IF(AND(T17="Detectivo",U17="Manual"),"30%",IF(AND(T17="Correctivo",U17="Automático"),"35%",IF(AND(T17="Correctivo",U17="Manual"),"25%",""))))))</f>
        <v>40%</v>
      </c>
      <c r="W17" s="62" t="s">
        <v>67</v>
      </c>
      <c r="X17" s="86" t="s">
        <v>68</v>
      </c>
      <c r="Y17" s="64" t="s">
        <v>69</v>
      </c>
      <c r="Z17" s="65">
        <f>IFERROR(IF(S17="Probabilidad",(I17-(+I17*V17)),IF(S17="Impacto",I17,"")),"")</f>
        <v>0.36</v>
      </c>
      <c r="AA17" s="62" t="str">
        <f t="shared" ref="AA17:AA23" si="2">IFERROR(IF(Z17="","",IF(Z17&lt;=0.2,"Muy Baja",IF(Z17&lt;=0.4,"Baja",IF(Z17&lt;=0.6,"Media",IF(Z17&lt;=0.8,"Alta","Muy Alta"))))),"")</f>
        <v>Baja</v>
      </c>
      <c r="AB17" s="66">
        <f t="shared" ref="AB17:AB23" si="3">+Z17</f>
        <v>0.36</v>
      </c>
      <c r="AC17" s="67" t="str">
        <f t="shared" ref="AC17:AC23" si="4">IFERROR(IF(AD17="","",IF(AD17&lt;=0.2,"Leve",IF(AD17&lt;=0.4,"Menor",IF(AD17&lt;=0.6,"Moderado",IF(AD17&lt;=0.8,"Mayor","Catastrófico"))))),"")</f>
        <v>Moderado</v>
      </c>
      <c r="AD17" s="65">
        <f>IFERROR(IF(S17="Impacto",(M17-(+M17*V17)),IF(S17="Probabilidad",M17,"")),"")</f>
        <v>0.6</v>
      </c>
      <c r="AE17" s="68" t="str">
        <f>+CONCATENATE(AA17, " - ", AC17)</f>
        <v>Baja - Moderado</v>
      </c>
      <c r="AF17" s="69" t="str">
        <f>+VLOOKUP(AE17,Datos!$J$4:$K$28,2,)</f>
        <v>MODERADO</v>
      </c>
      <c r="AG17" s="158" t="s">
        <v>70</v>
      </c>
      <c r="AH17" s="61"/>
      <c r="AI17" s="96" t="s">
        <v>71</v>
      </c>
      <c r="AJ17" s="98" t="s">
        <v>72</v>
      </c>
      <c r="AK17" s="100">
        <v>45626</v>
      </c>
      <c r="AM17" s="201">
        <v>45537</v>
      </c>
      <c r="AN17" s="203" t="s">
        <v>73</v>
      </c>
      <c r="AO17" s="206"/>
      <c r="AP17" s="194"/>
      <c r="AQ17" s="194"/>
      <c r="AR17" s="73"/>
      <c r="AS17" s="208" t="s">
        <v>74</v>
      </c>
      <c r="AT17" s="91" t="s">
        <v>75</v>
      </c>
    </row>
    <row r="18" spans="1:48" ht="149.25" customHeight="1">
      <c r="A18" s="135"/>
      <c r="B18" s="138"/>
      <c r="C18" s="141"/>
      <c r="D18" s="141"/>
      <c r="E18" s="141"/>
      <c r="F18" s="145"/>
      <c r="G18" s="138"/>
      <c r="H18" s="138"/>
      <c r="I18" s="113"/>
      <c r="J18" s="102"/>
      <c r="K18" s="107"/>
      <c r="L18" s="138"/>
      <c r="M18" s="113"/>
      <c r="N18" s="115"/>
      <c r="O18" s="117"/>
      <c r="P18" s="2"/>
      <c r="Q18" s="9">
        <v>2</v>
      </c>
      <c r="R18" s="79" t="s">
        <v>76</v>
      </c>
      <c r="S18" s="80" t="s">
        <v>77</v>
      </c>
      <c r="T18" s="81" t="s">
        <v>65</v>
      </c>
      <c r="U18" s="81" t="s">
        <v>66</v>
      </c>
      <c r="V18" s="82">
        <v>0.4</v>
      </c>
      <c r="W18" s="81" t="s">
        <v>67</v>
      </c>
      <c r="X18" s="83" t="s">
        <v>78</v>
      </c>
      <c r="Y18" s="83" t="s">
        <v>79</v>
      </c>
      <c r="Z18" s="7">
        <f>IFERROR(IF(AND(S17="Probabilidad",S18="Probabilidad"),(AB17-(+AB17*V18)),IF(S18="Probabilidad",(I17-(+I17*V18)),IF(S18="Impacto",AB17,""))),"")</f>
        <v>0.216</v>
      </c>
      <c r="AA18" s="6" t="str">
        <f t="shared" si="2"/>
        <v>Baja</v>
      </c>
      <c r="AB18" s="41">
        <f t="shared" si="3"/>
        <v>0.216</v>
      </c>
      <c r="AC18" s="42" t="str">
        <f t="shared" si="4"/>
        <v>Moderado</v>
      </c>
      <c r="AD18" s="7">
        <f>IFERROR(IF(AND(S17="Impacto",S17="Impacto"),(AD17-(+AD17*V18)),IF(S18="Impacto",(M17-(+M17*V18)),IF(S18="Probabilidad",AD17,""))),"")</f>
        <v>0.6</v>
      </c>
      <c r="AE18" s="25" t="str">
        <f t="shared" ref="AE18" si="5">+CONCATENATE(AA18, " - ", AC18)</f>
        <v>Baja - Moderado</v>
      </c>
      <c r="AF18" s="43" t="str">
        <f>+VLOOKUP(AE18,Datos!$J$4:$K$28,2,)</f>
        <v>MODERADO</v>
      </c>
      <c r="AG18" s="105"/>
      <c r="AH18" s="2"/>
      <c r="AI18" s="153"/>
      <c r="AJ18" s="154"/>
      <c r="AK18" s="155"/>
      <c r="AM18" s="202"/>
      <c r="AN18" s="204"/>
      <c r="AO18" s="167"/>
      <c r="AP18" s="195"/>
      <c r="AQ18" s="195"/>
      <c r="AR18" s="72"/>
      <c r="AS18" s="209"/>
      <c r="AT18" s="92" t="s">
        <v>80</v>
      </c>
    </row>
    <row r="19" spans="1:48" ht="195" customHeight="1">
      <c r="A19" s="136"/>
      <c r="B19" s="139"/>
      <c r="C19" s="142"/>
      <c r="D19" s="142"/>
      <c r="E19" s="142"/>
      <c r="F19" s="146"/>
      <c r="G19" s="139"/>
      <c r="H19" s="139"/>
      <c r="I19" s="114"/>
      <c r="J19" s="103"/>
      <c r="K19" s="108"/>
      <c r="L19" s="139"/>
      <c r="M19" s="114"/>
      <c r="N19" s="116"/>
      <c r="O19" s="118"/>
      <c r="P19" s="70"/>
      <c r="Q19" s="10">
        <v>3</v>
      </c>
      <c r="R19" s="85" t="s">
        <v>81</v>
      </c>
      <c r="S19" s="39" t="str">
        <f t="shared" si="0"/>
        <v>Impacto</v>
      </c>
      <c r="T19" s="24" t="s">
        <v>82</v>
      </c>
      <c r="U19" s="24" t="s">
        <v>66</v>
      </c>
      <c r="V19" s="45" t="str">
        <f t="shared" si="1"/>
        <v>25%</v>
      </c>
      <c r="W19" s="24" t="s">
        <v>67</v>
      </c>
      <c r="X19" s="87" t="s">
        <v>83</v>
      </c>
      <c r="Y19" s="26" t="s">
        <v>84</v>
      </c>
      <c r="Z19" s="11">
        <f>IFERROR(IF(AND(S18="Probabilidad",S19="Probabilidad"),(AB18-(+AB18*V19)),IF(S19="Probabilidad",(I18-(+I18*V19)),IF(S19="Impacto",AB18,""))),"")</f>
        <v>0.216</v>
      </c>
      <c r="AA19" s="24" t="str">
        <f t="shared" si="2"/>
        <v>Baja</v>
      </c>
      <c r="AB19" s="46">
        <f t="shared" si="3"/>
        <v>0.216</v>
      </c>
      <c r="AC19" s="47" t="str">
        <f t="shared" si="4"/>
        <v>Moderado</v>
      </c>
      <c r="AD19" s="11">
        <f>IFERROR(IF(AND(S18="Impacto",S18="Impacto"),(AD18-(+AD18*V19)),IF(S19="Impacto",(M17-(+M17*V19)),IF(S19="Probabilidad",AD18,""))),"")</f>
        <v>0.44999999999999996</v>
      </c>
      <c r="AE19" s="27" t="str">
        <f t="shared" ref="AE19" si="6">+CONCATENATE(AA19, " - ", AC19)</f>
        <v>Baja - Moderado</v>
      </c>
      <c r="AF19" s="48" t="str">
        <f>+VLOOKUP(AE19,Datos!$J$4:$K$28,2,)</f>
        <v>MODERADO</v>
      </c>
      <c r="AG19" s="106"/>
      <c r="AH19" s="70"/>
      <c r="AI19" s="97"/>
      <c r="AJ19" s="99"/>
      <c r="AK19" s="101"/>
      <c r="AM19" s="202"/>
      <c r="AN19" s="205"/>
      <c r="AO19" s="207"/>
      <c r="AP19" s="196"/>
      <c r="AQ19" s="196"/>
      <c r="AR19" s="72"/>
      <c r="AS19" s="210"/>
      <c r="AT19" s="93" t="s">
        <v>85</v>
      </c>
    </row>
    <row r="20" spans="1:48" ht="150.75" customHeight="1">
      <c r="A20" s="137">
        <v>2</v>
      </c>
      <c r="B20" s="111" t="s">
        <v>59</v>
      </c>
      <c r="C20" s="140" t="s">
        <v>86</v>
      </c>
      <c r="D20" s="140" t="s">
        <v>87</v>
      </c>
      <c r="E20" s="140" t="s">
        <v>88</v>
      </c>
      <c r="F20" s="144"/>
      <c r="G20" s="111">
        <v>365</v>
      </c>
      <c r="H20" s="111" t="str">
        <f>IF(G20&lt;=0,"",IF(G20&lt;=2,"Muy Baja",IF(G20&lt;=24,"Baja",IF(G20&lt;=500,"Media",IF(G20&lt;=5000,"Alta","Muy Alta")))))</f>
        <v>Media</v>
      </c>
      <c r="I20" s="112">
        <f>IF(H20="","",IF(H20="Muy Baja",0.2,IF(H20="Baja",0.4,IF(H20="Media",0.6,IF(H20="Alta",0.8,IF(H20="Muy Alta",1,))))))</f>
        <v>0.6</v>
      </c>
      <c r="J20" s="102" t="s">
        <v>89</v>
      </c>
      <c r="K20" s="107" t="str">
        <f>+J20</f>
        <v>El riesgo afecta la imagen de la entidad con efecto publicitario sostenido a nivel de sector administrativo o distrital</v>
      </c>
      <c r="L20" s="109" t="str">
        <f>+VLOOKUP(K20,Datos!$O$4:$P$15,2,FALSE)</f>
        <v>Mayor</v>
      </c>
      <c r="M20" s="112">
        <f>IF(L20="","",IF(L20="Leve",0.2,IF(L20="Menor",0.4,IF(L20="Moderado",0.6,IF(L20="Mayor",0.8,IF(L20="Catastrófico",1,))))))</f>
        <v>0.8</v>
      </c>
      <c r="N20" s="115" t="str">
        <f>+CONCATENATE(H20, " - ", L20)</f>
        <v>Media - Mayor</v>
      </c>
      <c r="O20" s="117" t="str">
        <f>+VLOOKUP(N20,Datos!J10:K34,2,)</f>
        <v>ALTO</v>
      </c>
      <c r="P20" s="2"/>
      <c r="Q20" s="50">
        <v>1</v>
      </c>
      <c r="R20" s="51" t="s">
        <v>90</v>
      </c>
      <c r="S20" s="52" t="str">
        <f t="shared" si="0"/>
        <v>Probabilidad</v>
      </c>
      <c r="T20" s="53" t="s">
        <v>65</v>
      </c>
      <c r="U20" s="53" t="s">
        <v>91</v>
      </c>
      <c r="V20" s="54" t="str">
        <f t="shared" ref="V20:V23" si="7">IF(AND(T20="Preventivo",U20="Automático"),"50%",IF(AND(T20="Preventivo",U20="Manual"),"40%",IF(AND(T20="Detectivo",U20="Automático"),"40%",IF(AND(T20="Detectivo",U20="Manual"),"30%",IF(AND(T20="Correctivo",U20="Automático"),"35%",IF(AND(T20="Correctivo",U20="Manual"),"25%",""))))))</f>
        <v>50%</v>
      </c>
      <c r="W20" s="55" t="s">
        <v>92</v>
      </c>
      <c r="X20" s="55" t="s">
        <v>93</v>
      </c>
      <c r="Y20" s="88" t="s">
        <v>94</v>
      </c>
      <c r="Z20" s="56">
        <f>IFERROR(IF(S20="Probabilidad",(I20-(+I20*V20)),IF(S20="Impacto",I20,"")),"")</f>
        <v>0.3</v>
      </c>
      <c r="AA20" s="53" t="str">
        <f t="shared" si="2"/>
        <v>Baja</v>
      </c>
      <c r="AB20" s="57">
        <f t="shared" si="3"/>
        <v>0.3</v>
      </c>
      <c r="AC20" s="58" t="str">
        <f t="shared" si="4"/>
        <v>Mayor</v>
      </c>
      <c r="AD20" s="56">
        <f>IFERROR(IF(S20="Impacto",(M20-(+M20*V20)),IF(S20="Probabilidad",M20,"")),"")</f>
        <v>0.8</v>
      </c>
      <c r="AE20" s="59" t="str">
        <f>+CONCATENATE(AA20, " - ", AC20)</f>
        <v>Baja - Mayor</v>
      </c>
      <c r="AF20" s="60" t="str">
        <f>+VLOOKUP(AE20,Datos!$J$4:$K$28,2,)</f>
        <v>ALTO</v>
      </c>
      <c r="AG20" s="104" t="s">
        <v>95</v>
      </c>
      <c r="AH20" s="2"/>
      <c r="AI20" s="96" t="s">
        <v>96</v>
      </c>
      <c r="AJ20" s="98" t="s">
        <v>72</v>
      </c>
      <c r="AK20" s="100" t="s">
        <v>97</v>
      </c>
      <c r="AL20" s="90"/>
      <c r="AM20" s="189">
        <v>45537</v>
      </c>
      <c r="AN20" s="192" t="s">
        <v>98</v>
      </c>
      <c r="AO20" s="197"/>
      <c r="AP20" s="194"/>
      <c r="AQ20" s="194"/>
      <c r="AR20" s="72"/>
      <c r="AS20" s="166" t="s">
        <v>99</v>
      </c>
      <c r="AT20" s="94" t="s">
        <v>100</v>
      </c>
    </row>
    <row r="21" spans="1:48" ht="173.25" customHeight="1">
      <c r="A21" s="135"/>
      <c r="B21" s="138"/>
      <c r="C21" s="141"/>
      <c r="D21" s="141"/>
      <c r="E21" s="141"/>
      <c r="F21" s="145"/>
      <c r="G21" s="138"/>
      <c r="H21" s="138"/>
      <c r="I21" s="113"/>
      <c r="J21" s="102"/>
      <c r="K21" s="107"/>
      <c r="L21" s="110"/>
      <c r="M21" s="113"/>
      <c r="N21" s="115"/>
      <c r="O21" s="117"/>
      <c r="P21" s="2"/>
      <c r="Q21" s="9">
        <v>2</v>
      </c>
      <c r="R21" s="40" t="s">
        <v>101</v>
      </c>
      <c r="S21" s="38" t="str">
        <f t="shared" si="0"/>
        <v>Impacto</v>
      </c>
      <c r="T21" s="6" t="s">
        <v>82</v>
      </c>
      <c r="U21" s="6" t="s">
        <v>91</v>
      </c>
      <c r="V21" s="44" t="str">
        <f t="shared" si="7"/>
        <v>35%</v>
      </c>
      <c r="W21" s="12" t="s">
        <v>102</v>
      </c>
      <c r="X21" s="12" t="s">
        <v>103</v>
      </c>
      <c r="Y21" s="12" t="s">
        <v>104</v>
      </c>
      <c r="Z21" s="7">
        <f>IFERROR(IF(AND(S20="Probabilidad",S21="Probabilidad"),(AB20-(+AB20*V21)),IF(S21="Probabilidad",(I20-(+I20*V21)),IF(S21="Impacto",AB20,""))),"")</f>
        <v>0.3</v>
      </c>
      <c r="AA21" s="6" t="str">
        <f t="shared" si="2"/>
        <v>Baja</v>
      </c>
      <c r="AB21" s="41">
        <f t="shared" si="3"/>
        <v>0.3</v>
      </c>
      <c r="AC21" s="42" t="str">
        <f t="shared" si="4"/>
        <v>Moderado</v>
      </c>
      <c r="AD21" s="7">
        <f>IFERROR(IF(AND(S20="Impacto",S20="Impacto"),(AD20-(+AD20*V21)),IF(S21="Impacto",(M20-(+M20*V21)),IF(S21="Probabilidad",AD20,""))),"")</f>
        <v>0.52</v>
      </c>
      <c r="AE21" s="25" t="str">
        <f t="shared" ref="AE21:AE23" si="8">+CONCATENATE(AA21, " - ", AC21)</f>
        <v>Baja - Moderado</v>
      </c>
      <c r="AF21" s="43" t="str">
        <f>+VLOOKUP(AE21,Datos!$J$4:$K$28,2,)</f>
        <v>MODERADO</v>
      </c>
      <c r="AG21" s="105"/>
      <c r="AH21" s="2"/>
      <c r="AI21" s="97"/>
      <c r="AJ21" s="99"/>
      <c r="AK21" s="101"/>
      <c r="AL21" s="90"/>
      <c r="AM21" s="190"/>
      <c r="AN21" s="192"/>
      <c r="AO21" s="198"/>
      <c r="AP21" s="195"/>
      <c r="AQ21" s="195"/>
      <c r="AR21" s="72"/>
      <c r="AS21" s="167"/>
      <c r="AT21" s="95" t="s">
        <v>80</v>
      </c>
    </row>
    <row r="22" spans="1:48" ht="192" customHeight="1">
      <c r="A22" s="135"/>
      <c r="B22" s="138"/>
      <c r="C22" s="141"/>
      <c r="D22" s="141"/>
      <c r="E22" s="141"/>
      <c r="F22" s="145"/>
      <c r="G22" s="138"/>
      <c r="H22" s="138"/>
      <c r="I22" s="113"/>
      <c r="J22" s="102"/>
      <c r="K22" s="107"/>
      <c r="L22" s="110"/>
      <c r="M22" s="113"/>
      <c r="N22" s="115"/>
      <c r="O22" s="117"/>
      <c r="P22" s="2"/>
      <c r="Q22" s="9">
        <v>3</v>
      </c>
      <c r="R22" s="40" t="s">
        <v>105</v>
      </c>
      <c r="S22" s="38" t="str">
        <f t="shared" si="0"/>
        <v>Impacto</v>
      </c>
      <c r="T22" s="6" t="s">
        <v>82</v>
      </c>
      <c r="U22" s="6" t="s">
        <v>91</v>
      </c>
      <c r="V22" s="44" t="str">
        <f t="shared" si="7"/>
        <v>35%</v>
      </c>
      <c r="W22" s="12" t="s">
        <v>106</v>
      </c>
      <c r="X22" s="6" t="s">
        <v>103</v>
      </c>
      <c r="Y22" s="12" t="s">
        <v>104</v>
      </c>
      <c r="Z22" s="7">
        <f>IFERROR(IF(AND(S21="Probabilidad",S22="Probabilidad"),(AB21-(+AB21*V22)),IF(S22="Probabilidad",(I21-(+I21*V22)),IF(S22="Impacto",AB21,""))),"")</f>
        <v>0.3</v>
      </c>
      <c r="AA22" s="6" t="str">
        <f t="shared" si="2"/>
        <v>Baja</v>
      </c>
      <c r="AB22" s="41">
        <f t="shared" si="3"/>
        <v>0.3</v>
      </c>
      <c r="AC22" s="42" t="str">
        <f t="shared" si="4"/>
        <v>Menor</v>
      </c>
      <c r="AD22" s="7">
        <f>IFERROR(IF(AND(S21="Impacto",S21="Impacto"),(AD21-(+AD21*V22)),IF(S22="Impacto",(M20-(+M20*V22)),IF(S22="Probabilidad",AD21,""))),"")</f>
        <v>0.33800000000000002</v>
      </c>
      <c r="AE22" s="25" t="str">
        <f t="shared" si="8"/>
        <v>Baja - Menor</v>
      </c>
      <c r="AF22" s="43" t="str">
        <f>+VLOOKUP(AE22,Datos!$J$4:$K$28,2,)</f>
        <v>MODERADO</v>
      </c>
      <c r="AG22" s="105"/>
      <c r="AH22" s="2"/>
      <c r="AI22" s="96" t="s">
        <v>107</v>
      </c>
      <c r="AJ22" s="98" t="s">
        <v>72</v>
      </c>
      <c r="AK22" s="100" t="s">
        <v>97</v>
      </c>
      <c r="AL22" s="90"/>
      <c r="AM22" s="190"/>
      <c r="AN22" s="192"/>
      <c r="AO22" s="198"/>
      <c r="AP22" s="195"/>
      <c r="AQ22" s="195"/>
      <c r="AR22" s="72"/>
      <c r="AS22" s="167"/>
      <c r="AT22" s="94" t="s">
        <v>108</v>
      </c>
    </row>
    <row r="23" spans="1:48" ht="187.5" customHeight="1">
      <c r="A23" s="136"/>
      <c r="B23" s="139"/>
      <c r="C23" s="142"/>
      <c r="D23" s="142"/>
      <c r="E23" s="142"/>
      <c r="F23" s="146"/>
      <c r="G23" s="139"/>
      <c r="H23" s="139"/>
      <c r="I23" s="114"/>
      <c r="J23" s="103"/>
      <c r="K23" s="108"/>
      <c r="L23" s="111"/>
      <c r="M23" s="114"/>
      <c r="N23" s="116"/>
      <c r="O23" s="118"/>
      <c r="P23" s="2"/>
      <c r="Q23" s="10">
        <v>4</v>
      </c>
      <c r="R23" s="77" t="s">
        <v>109</v>
      </c>
      <c r="S23" s="39" t="str">
        <f t="shared" si="0"/>
        <v>Impacto</v>
      </c>
      <c r="T23" s="24" t="s">
        <v>82</v>
      </c>
      <c r="U23" s="24" t="s">
        <v>91</v>
      </c>
      <c r="V23" s="45" t="str">
        <f t="shared" si="7"/>
        <v>35%</v>
      </c>
      <c r="W23" s="26" t="s">
        <v>110</v>
      </c>
      <c r="X23" s="24" t="s">
        <v>103</v>
      </c>
      <c r="Y23" s="26" t="s">
        <v>111</v>
      </c>
      <c r="Z23" s="11">
        <f>IFERROR(IF(AND(S22="Probabilidad",S23="Probabilidad"),(AB22-(+AB22*V23)),IF(S23="Probabilidad",(I22-(+I22*V23)),IF(S23="Impacto",AB22,""))),"")</f>
        <v>0.3</v>
      </c>
      <c r="AA23" s="24" t="str">
        <f t="shared" si="2"/>
        <v>Baja</v>
      </c>
      <c r="AB23" s="46">
        <f t="shared" si="3"/>
        <v>0.3</v>
      </c>
      <c r="AC23" s="47" t="str">
        <f t="shared" si="4"/>
        <v>Menor</v>
      </c>
      <c r="AD23" s="11">
        <f>IFERROR(IF(AND(S22="Impacto",S22="Impacto"),(AD22-(+AD22*V23)),IF(S23="Impacto",(M21-(+M21*V23)),IF(S23="Probabilidad",AD22,""))),"")</f>
        <v>0.21970000000000001</v>
      </c>
      <c r="AE23" s="27" t="str">
        <f t="shared" si="8"/>
        <v>Baja - Menor</v>
      </c>
      <c r="AF23" s="48" t="str">
        <f>+VLOOKUP(AE23,Datos!$J$4:$K$28,2,)</f>
        <v>MODERADO</v>
      </c>
      <c r="AG23" s="106"/>
      <c r="AH23" s="2"/>
      <c r="AI23" s="97"/>
      <c r="AJ23" s="99"/>
      <c r="AK23" s="101"/>
      <c r="AL23" s="90"/>
      <c r="AM23" s="191"/>
      <c r="AN23" s="193"/>
      <c r="AO23" s="199"/>
      <c r="AP23" s="200"/>
      <c r="AQ23" s="200"/>
      <c r="AR23" s="72"/>
      <c r="AS23" s="168"/>
      <c r="AT23" s="94" t="s">
        <v>112</v>
      </c>
      <c r="AU23" s="78"/>
    </row>
    <row r="24" spans="1:48">
      <c r="P24" s="2"/>
      <c r="AN24" s="89"/>
      <c r="AR24" s="72"/>
    </row>
    <row r="25" spans="1:48">
      <c r="AT25" s="78"/>
    </row>
    <row r="26" spans="1:48">
      <c r="P26" s="2"/>
    </row>
    <row r="27" spans="1:48">
      <c r="AV27" s="78"/>
    </row>
    <row r="28" spans="1:48">
      <c r="P28" s="2"/>
    </row>
    <row r="29" spans="1:48">
      <c r="AT29" s="78"/>
    </row>
    <row r="30" spans="1:48">
      <c r="P30" s="2"/>
      <c r="AT30" s="78"/>
    </row>
    <row r="31" spans="1:48">
      <c r="P31" s="2"/>
    </row>
    <row r="32" spans="1:48">
      <c r="P32" s="2"/>
    </row>
    <row r="33" spans="16:16">
      <c r="P33" s="2"/>
    </row>
  </sheetData>
  <mergeCells count="77">
    <mergeCell ref="AQ1:AR2"/>
    <mergeCell ref="AS1:AT2"/>
    <mergeCell ref="AQ3:AR4"/>
    <mergeCell ref="AS3:AT4"/>
    <mergeCell ref="C5:AP8"/>
    <mergeCell ref="AQ5:AR6"/>
    <mergeCell ref="AS5:AT6"/>
    <mergeCell ref="AQ7:AR8"/>
    <mergeCell ref="AS7:AT8"/>
    <mergeCell ref="AM14:AQ15"/>
    <mergeCell ref="AS14:AT15"/>
    <mergeCell ref="AM17:AM19"/>
    <mergeCell ref="AN17:AN19"/>
    <mergeCell ref="AO17:AO19"/>
    <mergeCell ref="AS17:AS19"/>
    <mergeCell ref="AM20:AM23"/>
    <mergeCell ref="AN20:AN23"/>
    <mergeCell ref="AP17:AP19"/>
    <mergeCell ref="AQ17:AQ19"/>
    <mergeCell ref="AO20:AO23"/>
    <mergeCell ref="AP20:AP23"/>
    <mergeCell ref="AQ20:AQ23"/>
    <mergeCell ref="AS20:AS23"/>
    <mergeCell ref="E17:E19"/>
    <mergeCell ref="A14:O15"/>
    <mergeCell ref="Q14:AG14"/>
    <mergeCell ref="Z15:AG15"/>
    <mergeCell ref="T15:Y15"/>
    <mergeCell ref="M17:M19"/>
    <mergeCell ref="F17:F19"/>
    <mergeCell ref="C17:C19"/>
    <mergeCell ref="D17:D19"/>
    <mergeCell ref="G17:G19"/>
    <mergeCell ref="H17:H19"/>
    <mergeCell ref="I17:I19"/>
    <mergeCell ref="O17:O19"/>
    <mergeCell ref="L17:L19"/>
    <mergeCell ref="J17:J19"/>
    <mergeCell ref="AK17:AK19"/>
    <mergeCell ref="K17:K19"/>
    <mergeCell ref="N17:N19"/>
    <mergeCell ref="AG17:AG19"/>
    <mergeCell ref="A10:C10"/>
    <mergeCell ref="D10:M10"/>
    <mergeCell ref="A11:C11"/>
    <mergeCell ref="D11:M11"/>
    <mergeCell ref="A12:C12"/>
    <mergeCell ref="D12:M12"/>
    <mergeCell ref="A1:B8"/>
    <mergeCell ref="C1:AP4"/>
    <mergeCell ref="A17:A19"/>
    <mergeCell ref="A20:A23"/>
    <mergeCell ref="B20:B23"/>
    <mergeCell ref="C20:C23"/>
    <mergeCell ref="D20:D23"/>
    <mergeCell ref="B17:B19"/>
    <mergeCell ref="E20:E23"/>
    <mergeCell ref="F20:F23"/>
    <mergeCell ref="G20:G23"/>
    <mergeCell ref="H20:H23"/>
    <mergeCell ref="I20:I23"/>
    <mergeCell ref="AI14:AK15"/>
    <mergeCell ref="AI17:AI19"/>
    <mergeCell ref="AJ17:AJ19"/>
    <mergeCell ref="J20:J23"/>
    <mergeCell ref="AG20:AG23"/>
    <mergeCell ref="K20:K23"/>
    <mergeCell ref="L20:L23"/>
    <mergeCell ref="M20:M23"/>
    <mergeCell ref="N20:N23"/>
    <mergeCell ref="O20:O23"/>
    <mergeCell ref="AI20:AI21"/>
    <mergeCell ref="AJ20:AJ21"/>
    <mergeCell ref="AK20:AK21"/>
    <mergeCell ref="AI22:AI23"/>
    <mergeCell ref="AJ22:AJ23"/>
    <mergeCell ref="AK22:AK23"/>
  </mergeCells>
  <conditionalFormatting sqref="H17:H23">
    <cfRule type="cellIs" dxfId="28" priority="118" operator="equal">
      <formula>"Muy Alta"</formula>
    </cfRule>
    <cfRule type="cellIs" dxfId="27" priority="119" operator="equal">
      <formula>"Alta"</formula>
    </cfRule>
    <cfRule type="cellIs" dxfId="26" priority="120" operator="equal">
      <formula>"Media"</formula>
    </cfRule>
    <cfRule type="cellIs" dxfId="25" priority="121" operator="equal">
      <formula>"Muy Baja"</formula>
    </cfRule>
    <cfRule type="cellIs" dxfId="24" priority="122" operator="equal">
      <formula>"Baja"</formula>
    </cfRule>
  </conditionalFormatting>
  <conditionalFormatting sqref="L17:L20">
    <cfRule type="cellIs" dxfId="23" priority="113" operator="equal">
      <formula>"Leve"</formula>
    </cfRule>
    <cfRule type="cellIs" dxfId="22" priority="114" operator="equal">
      <formula>"Catastrófico"</formula>
    </cfRule>
    <cfRule type="cellIs" dxfId="21" priority="115" operator="equal">
      <formula>"Mayor"</formula>
    </cfRule>
    <cfRule type="cellIs" dxfId="20" priority="116" operator="equal">
      <formula>"Moderado"</formula>
    </cfRule>
    <cfRule type="cellIs" dxfId="19" priority="117" operator="equal">
      <formula>"Menor"</formula>
    </cfRule>
  </conditionalFormatting>
  <conditionalFormatting sqref="O17:O23">
    <cfRule type="cellIs" dxfId="18" priority="109" operator="equal">
      <formula>"EXTREMO"</formula>
    </cfRule>
    <cfRule type="cellIs" dxfId="17" priority="110" operator="equal">
      <formula>"ALTO"</formula>
    </cfRule>
    <cfRule type="cellIs" dxfId="16" priority="111" operator="equal">
      <formula>"BAJO"</formula>
    </cfRule>
    <cfRule type="cellIs" dxfId="15" priority="112" operator="equal">
      <formula>"MODERADO"</formula>
    </cfRule>
  </conditionalFormatting>
  <conditionalFormatting sqref="AA17:AA22">
    <cfRule type="cellIs" dxfId="14" priority="90" operator="equal">
      <formula>"B+$Z$17Muy Baja"</formula>
    </cfRule>
  </conditionalFormatting>
  <conditionalFormatting sqref="AA17:AA23">
    <cfRule type="cellIs" dxfId="13" priority="77" operator="equal">
      <formula>"Baja"</formula>
    </cfRule>
    <cfRule type="cellIs" dxfId="12" priority="78" operator="equal">
      <formula>"Media"</formula>
    </cfRule>
    <cfRule type="cellIs" dxfId="11" priority="79" operator="equal">
      <formula>"Muy Alta"</formula>
    </cfRule>
    <cfRule type="cellIs" dxfId="10" priority="80" operator="equal">
      <formula>"Alta"</formula>
    </cfRule>
  </conditionalFormatting>
  <conditionalFormatting sqref="AA23">
    <cfRule type="cellIs" dxfId="9" priority="76" operator="equal">
      <formula>"Muy Baja"</formula>
    </cfRule>
  </conditionalFormatting>
  <conditionalFormatting sqref="AC17:AC23">
    <cfRule type="cellIs" dxfId="8" priority="71" operator="equal">
      <formula>"Catastrófico"</formula>
    </cfRule>
    <cfRule type="cellIs" dxfId="7" priority="72" operator="equal">
      <formula>"Mayor"</formula>
    </cfRule>
    <cfRule type="cellIs" dxfId="6" priority="73" operator="equal">
      <formula>"Moderado"</formula>
    </cfRule>
    <cfRule type="cellIs" dxfId="5" priority="74" operator="equal">
      <formula>"Menor"</formula>
    </cfRule>
    <cfRule type="cellIs" dxfId="4" priority="75" operator="equal">
      <formula>"Leve"</formula>
    </cfRule>
  </conditionalFormatting>
  <conditionalFormatting sqref="AF17:AF23">
    <cfRule type="cellIs" dxfId="3" priority="67" operator="equal">
      <formula>"EXTREMO"</formula>
    </cfRule>
    <cfRule type="cellIs" dxfId="2" priority="68" operator="equal">
      <formula>"ALTO"</formula>
    </cfRule>
    <cfRule type="cellIs" dxfId="1" priority="69" operator="equal">
      <formula>"BAJO"</formula>
    </cfRule>
    <cfRule type="cellIs" dxfId="0" priority="70"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ignoredErrors>
    <ignoredError sqref="O17 L18:M19 M17" evalError="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CF86C26-8C14-4E30-92E4-11D42FE3F607}">
          <x14:formula1>
            <xm:f>Datos!$A$4:$A$6</xm:f>
          </x14:formula1>
          <xm:sqref>B17:B23</xm:sqref>
        </x14:dataValidation>
        <x14:dataValidation type="list" allowBlank="1" showInputMessage="1" showErrorMessage="1" xr:uid="{24BF034C-8DF6-4DDD-AB0C-FB15D8D5C9DC}">
          <x14:formula1>
            <xm:f>Datos!$O$3:$O$15</xm:f>
          </x14:formula1>
          <xm:sqref>J17:J23</xm:sqref>
        </x14:dataValidation>
        <x14:dataValidation type="list" allowBlank="1" showInputMessage="1" showErrorMessage="1" xr:uid="{A1FA52A4-69DE-4657-98CA-1920C8A6A77B}">
          <x14:formula1>
            <xm:f>Datos!$P$19:$P$22</xm:f>
          </x14:formula1>
          <xm:sqref>T17 T19:T23</xm:sqref>
        </x14:dataValidation>
        <x14:dataValidation type="list" allowBlank="1" showInputMessage="1" showErrorMessage="1" xr:uid="{B5CA7F40-8C14-496F-BFA9-3397672B45BD}">
          <x14:formula1>
            <xm:f>Datos!$P$25:$P$26</xm:f>
          </x14:formula1>
          <xm:sqref>U17 U19:U23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45F3-C2C7-423E-A64C-54A21F4DB808}">
  <dimension ref="A3:Q28"/>
  <sheetViews>
    <sheetView topLeftCell="H1" zoomScale="120" zoomScaleNormal="120" workbookViewId="0">
      <selection activeCell="O14" sqref="O14"/>
    </sheetView>
  </sheetViews>
  <sheetFormatPr defaultColWidth="11.42578125" defaultRowHeight="15"/>
  <cols>
    <col min="7" max="7" width="14.85546875" customWidth="1"/>
    <col min="10" max="10" width="33" customWidth="1"/>
    <col min="15" max="15" width="81.42578125" customWidth="1"/>
  </cols>
  <sheetData>
    <row r="3" spans="1:17">
      <c r="A3" s="30" t="s">
        <v>113</v>
      </c>
      <c r="D3" t="s">
        <v>114</v>
      </c>
      <c r="G3" t="s">
        <v>115</v>
      </c>
      <c r="J3" t="s">
        <v>116</v>
      </c>
      <c r="O3" t="s">
        <v>117</v>
      </c>
    </row>
    <row r="4" spans="1:17">
      <c r="A4" t="s">
        <v>118</v>
      </c>
      <c r="D4" t="s">
        <v>119</v>
      </c>
      <c r="E4" s="29">
        <v>0.2</v>
      </c>
      <c r="G4" t="s">
        <v>120</v>
      </c>
      <c r="H4" s="29">
        <v>0.2</v>
      </c>
      <c r="J4" t="s">
        <v>121</v>
      </c>
      <c r="K4" t="s">
        <v>122</v>
      </c>
      <c r="O4" t="s">
        <v>123</v>
      </c>
      <c r="P4" s="3" t="s">
        <v>124</v>
      </c>
      <c r="Q4" s="32">
        <v>0.2</v>
      </c>
    </row>
    <row r="5" spans="1:17">
      <c r="A5" t="s">
        <v>59</v>
      </c>
      <c r="D5" t="s">
        <v>125</v>
      </c>
      <c r="E5" s="29">
        <v>0.4</v>
      </c>
      <c r="G5" t="s">
        <v>126</v>
      </c>
      <c r="H5" s="29">
        <v>0.4</v>
      </c>
      <c r="J5" t="s">
        <v>127</v>
      </c>
      <c r="K5" t="s">
        <v>122</v>
      </c>
      <c r="O5" s="31" t="s">
        <v>128</v>
      </c>
      <c r="P5" s="3" t="s">
        <v>129</v>
      </c>
      <c r="Q5" s="32">
        <v>0.4</v>
      </c>
    </row>
    <row r="6" spans="1:17">
      <c r="A6" t="s">
        <v>130</v>
      </c>
      <c r="D6" t="s">
        <v>131</v>
      </c>
      <c r="E6" s="29">
        <v>0.6</v>
      </c>
      <c r="G6" t="s">
        <v>132</v>
      </c>
      <c r="H6" s="29">
        <v>0.6</v>
      </c>
      <c r="J6" t="s">
        <v>133</v>
      </c>
      <c r="K6" t="s">
        <v>132</v>
      </c>
      <c r="O6" t="s">
        <v>134</v>
      </c>
      <c r="P6" s="3" t="s">
        <v>135</v>
      </c>
      <c r="Q6" s="32">
        <v>0.6</v>
      </c>
    </row>
    <row r="7" spans="1:17">
      <c r="D7" t="s">
        <v>136</v>
      </c>
      <c r="E7" s="29">
        <v>0.8</v>
      </c>
      <c r="G7" t="s">
        <v>137</v>
      </c>
      <c r="H7" s="29">
        <v>0.8</v>
      </c>
      <c r="J7" t="s">
        <v>138</v>
      </c>
      <c r="K7" t="s">
        <v>139</v>
      </c>
      <c r="O7" t="s">
        <v>140</v>
      </c>
      <c r="P7" s="3" t="s">
        <v>141</v>
      </c>
      <c r="Q7" s="32">
        <v>0.8</v>
      </c>
    </row>
    <row r="8" spans="1:17">
      <c r="D8" t="s">
        <v>142</v>
      </c>
      <c r="E8" s="29">
        <v>1</v>
      </c>
      <c r="G8" t="s">
        <v>143</v>
      </c>
      <c r="H8" s="29">
        <v>1</v>
      </c>
      <c r="J8" t="s">
        <v>144</v>
      </c>
      <c r="K8" t="s">
        <v>145</v>
      </c>
      <c r="O8" t="s">
        <v>146</v>
      </c>
      <c r="P8" s="3" t="s">
        <v>147</v>
      </c>
      <c r="Q8" s="32">
        <v>1</v>
      </c>
    </row>
    <row r="9" spans="1:17">
      <c r="J9" t="s">
        <v>148</v>
      </c>
      <c r="K9" t="s">
        <v>122</v>
      </c>
    </row>
    <row r="10" spans="1:17">
      <c r="J10" t="s">
        <v>149</v>
      </c>
      <c r="K10" t="s">
        <v>132</v>
      </c>
      <c r="O10" t="s">
        <v>150</v>
      </c>
    </row>
    <row r="11" spans="1:17">
      <c r="J11" t="s">
        <v>151</v>
      </c>
      <c r="K11" t="s">
        <v>132</v>
      </c>
      <c r="O11" t="s">
        <v>152</v>
      </c>
      <c r="P11" s="3" t="s">
        <v>124</v>
      </c>
      <c r="Q11" s="32">
        <v>0.2</v>
      </c>
    </row>
    <row r="12" spans="1:17" ht="30.75" customHeight="1">
      <c r="J12" t="s">
        <v>153</v>
      </c>
      <c r="K12" t="s">
        <v>139</v>
      </c>
      <c r="O12" s="31" t="s">
        <v>154</v>
      </c>
      <c r="P12" s="3" t="s">
        <v>129</v>
      </c>
      <c r="Q12" s="32">
        <v>0.4</v>
      </c>
    </row>
    <row r="13" spans="1:17" ht="30">
      <c r="J13" t="s">
        <v>155</v>
      </c>
      <c r="K13" t="s">
        <v>145</v>
      </c>
      <c r="O13" s="31" t="s">
        <v>63</v>
      </c>
      <c r="P13" s="3" t="s">
        <v>135</v>
      </c>
      <c r="Q13" s="32">
        <v>0.6</v>
      </c>
    </row>
    <row r="14" spans="1:17" ht="30">
      <c r="J14" t="s">
        <v>156</v>
      </c>
      <c r="K14" t="s">
        <v>132</v>
      </c>
      <c r="O14" s="31" t="s">
        <v>89</v>
      </c>
      <c r="P14" s="3" t="s">
        <v>141</v>
      </c>
      <c r="Q14" s="32">
        <v>0.8</v>
      </c>
    </row>
    <row r="15" spans="1:17" ht="30">
      <c r="J15" t="s">
        <v>157</v>
      </c>
      <c r="K15" t="s">
        <v>132</v>
      </c>
      <c r="O15" s="31" t="s">
        <v>158</v>
      </c>
      <c r="P15" s="3" t="s">
        <v>147</v>
      </c>
      <c r="Q15" s="32">
        <v>1</v>
      </c>
    </row>
    <row r="16" spans="1:17">
      <c r="J16" t="s">
        <v>159</v>
      </c>
      <c r="K16" t="s">
        <v>132</v>
      </c>
    </row>
    <row r="17" spans="10:16">
      <c r="J17" t="s">
        <v>160</v>
      </c>
      <c r="K17" t="s">
        <v>139</v>
      </c>
    </row>
    <row r="18" spans="10:16">
      <c r="J18" t="s">
        <v>161</v>
      </c>
      <c r="K18" t="s">
        <v>145</v>
      </c>
    </row>
    <row r="19" spans="10:16">
      <c r="J19" t="s">
        <v>162</v>
      </c>
      <c r="K19" t="s">
        <v>132</v>
      </c>
      <c r="P19" t="s">
        <v>163</v>
      </c>
    </row>
    <row r="20" spans="10:16">
      <c r="J20" t="s">
        <v>164</v>
      </c>
      <c r="K20" t="s">
        <v>132</v>
      </c>
      <c r="P20" t="s">
        <v>65</v>
      </c>
    </row>
    <row r="21" spans="10:16">
      <c r="J21" t="s">
        <v>165</v>
      </c>
      <c r="K21" t="s">
        <v>139</v>
      </c>
      <c r="P21" t="s">
        <v>166</v>
      </c>
    </row>
    <row r="22" spans="10:16">
      <c r="J22" t="s">
        <v>167</v>
      </c>
      <c r="K22" t="s">
        <v>139</v>
      </c>
      <c r="P22" t="s">
        <v>82</v>
      </c>
    </row>
    <row r="23" spans="10:16">
      <c r="J23" t="s">
        <v>168</v>
      </c>
      <c r="K23" t="s">
        <v>145</v>
      </c>
    </row>
    <row r="24" spans="10:16">
      <c r="J24" t="s">
        <v>169</v>
      </c>
      <c r="K24" t="s">
        <v>139</v>
      </c>
      <c r="P24" t="s">
        <v>170</v>
      </c>
    </row>
    <row r="25" spans="10:16">
      <c r="J25" t="s">
        <v>171</v>
      </c>
      <c r="K25" t="s">
        <v>139</v>
      </c>
      <c r="P25" t="s">
        <v>91</v>
      </c>
    </row>
    <row r="26" spans="10:16">
      <c r="J26" t="s">
        <v>172</v>
      </c>
      <c r="K26" t="s">
        <v>139</v>
      </c>
      <c r="P26" t="s">
        <v>66</v>
      </c>
    </row>
    <row r="27" spans="10:16">
      <c r="J27" t="s">
        <v>173</v>
      </c>
      <c r="K27" t="s">
        <v>139</v>
      </c>
    </row>
    <row r="28" spans="10:16">
      <c r="J28" t="s">
        <v>174</v>
      </c>
      <c r="K28" t="s">
        <v>145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4" ma:contentTypeDescription="Crear nuevo documento." ma:contentTypeScope="" ma:versionID="7002677efe90d45c96713576204f8fa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8fd5d08952aaf2c019c54f619c8d58b1"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F62632-704C-4BDE-ABAC-8FD0EFDDF693}"/>
</file>

<file path=customXml/itemProps2.xml><?xml version="1.0" encoding="utf-8"?>
<ds:datastoreItem xmlns:ds="http://schemas.openxmlformats.org/officeDocument/2006/customXml" ds:itemID="{A61BD5C9-6C78-4765-A831-9B1B481D0BA6}"/>
</file>

<file path=customXml/itemProps3.xml><?xml version="1.0" encoding="utf-8"?>
<ds:datastoreItem xmlns:ds="http://schemas.openxmlformats.org/officeDocument/2006/customXml" ds:itemID="{183163CF-434A-42EF-913C-ED6BD83CFC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Marcela Delgado Guarnizo</cp:lastModifiedBy>
  <cp:revision/>
  <dcterms:created xsi:type="dcterms:W3CDTF">2021-05-10T15:52:34Z</dcterms:created>
  <dcterms:modified xsi:type="dcterms:W3CDTF">2024-09-23T16:54:38Z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